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11020" activeTab="4"/>
  </bookViews>
  <sheets>
    <sheet name="Ageny Rqmt (Reinf)" sheetId="1" r:id="rId1"/>
    <sheet name="Uniq records" sheetId="8" r:id="rId2"/>
    <sheet name="Summary (Reinf)" sheetId="6" r:id="rId3"/>
    <sheet name="Agency Rqmt (STRUCT)" sheetId="2" r:id="rId4"/>
    <sheet name="Summary (STRUCT)" sheetId="7" r:id="rId5"/>
  </sheets>
  <definedNames>
    <definedName name="_xlnm.Print_Area" localSheetId="3">'Agency Rqmt (STRUCT)'!$A$1:$W$57</definedName>
    <definedName name="_xlnm.Print_Area" localSheetId="0">'Ageny Rqmt (Reinf)'!$B$1:$O$19</definedName>
    <definedName name="_xlnm.Print_Area" localSheetId="2">'Summary (Reinf)'!$A$1:$N$16</definedName>
    <definedName name="_xlnm.Print_Area" localSheetId="4">'Summary (STRUCT)'!$A$1:$J$56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7"/>
  <c r="I4"/>
  <c r="F56"/>
  <c r="G56"/>
  <c r="H56"/>
  <c r="J56"/>
  <c r="E56"/>
  <c r="D56"/>
  <c r="C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U8" i="2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7"/>
  <c r="T57"/>
  <c r="S57"/>
  <c r="W5"/>
  <c r="T5"/>
  <c r="U5" s="1"/>
  <c r="B16" i="6"/>
  <c r="B15"/>
  <c r="N6"/>
  <c r="L6"/>
  <c r="N4"/>
  <c r="L4"/>
  <c r="O21" i="1"/>
  <c r="O20"/>
  <c r="N22"/>
  <c r="O22" s="1"/>
  <c r="C24"/>
  <c r="C22"/>
  <c r="C21"/>
  <c r="M21"/>
  <c r="F22"/>
  <c r="G22"/>
  <c r="H22"/>
  <c r="I22"/>
  <c r="J22"/>
  <c r="K22"/>
  <c r="L22"/>
  <c r="E22"/>
  <c r="M20"/>
  <c r="U57" i="2" l="1"/>
  <c r="I56" i="7"/>
  <c r="M22" i="1"/>
  <c r="L14" i="2"/>
  <c r="G14"/>
  <c r="N14" l="1"/>
  <c r="O14" s="1"/>
  <c r="V14"/>
  <c r="W14" s="1"/>
  <c r="P14"/>
  <c r="L8"/>
  <c r="L9"/>
  <c r="L10"/>
  <c r="L11"/>
  <c r="L12"/>
  <c r="L13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7"/>
  <c r="G56"/>
  <c r="V56" s="1"/>
  <c r="W56" s="1"/>
  <c r="Q14" l="1"/>
  <c r="R14"/>
  <c r="G8"/>
  <c r="V8" s="1"/>
  <c r="W8" s="1"/>
  <c r="G9"/>
  <c r="V9" s="1"/>
  <c r="W9" s="1"/>
  <c r="G10"/>
  <c r="V10" s="1"/>
  <c r="W10" s="1"/>
  <c r="G11"/>
  <c r="V11" s="1"/>
  <c r="W11" s="1"/>
  <c r="G12"/>
  <c r="V12" s="1"/>
  <c r="W12" s="1"/>
  <c r="G13"/>
  <c r="V13" s="1"/>
  <c r="W13" s="1"/>
  <c r="G15"/>
  <c r="V15" s="1"/>
  <c r="W15" s="1"/>
  <c r="G16"/>
  <c r="V16" s="1"/>
  <c r="W16" s="1"/>
  <c r="G17"/>
  <c r="V17" s="1"/>
  <c r="W17" s="1"/>
  <c r="G18"/>
  <c r="V18" s="1"/>
  <c r="W18" s="1"/>
  <c r="G19"/>
  <c r="V19" s="1"/>
  <c r="W19" s="1"/>
  <c r="G20"/>
  <c r="V20" s="1"/>
  <c r="W20" s="1"/>
  <c r="G21"/>
  <c r="V21" s="1"/>
  <c r="W21" s="1"/>
  <c r="G22"/>
  <c r="V22" s="1"/>
  <c r="W22" s="1"/>
  <c r="G23"/>
  <c r="V23" s="1"/>
  <c r="W23" s="1"/>
  <c r="G24"/>
  <c r="V24" s="1"/>
  <c r="W24" s="1"/>
  <c r="G25"/>
  <c r="V25" s="1"/>
  <c r="W25" s="1"/>
  <c r="G26"/>
  <c r="V26" s="1"/>
  <c r="W26" s="1"/>
  <c r="G27"/>
  <c r="V27" s="1"/>
  <c r="W27" s="1"/>
  <c r="G28"/>
  <c r="V28" s="1"/>
  <c r="W28" s="1"/>
  <c r="G29"/>
  <c r="V29" s="1"/>
  <c r="W29" s="1"/>
  <c r="G30"/>
  <c r="V30" s="1"/>
  <c r="W30" s="1"/>
  <c r="G31"/>
  <c r="V31" s="1"/>
  <c r="W31" s="1"/>
  <c r="G32"/>
  <c r="V32" s="1"/>
  <c r="W32" s="1"/>
  <c r="G33"/>
  <c r="V33" s="1"/>
  <c r="W33" s="1"/>
  <c r="G34"/>
  <c r="V34" s="1"/>
  <c r="W34" s="1"/>
  <c r="G35"/>
  <c r="V35" s="1"/>
  <c r="W35" s="1"/>
  <c r="G36"/>
  <c r="V36" s="1"/>
  <c r="W36" s="1"/>
  <c r="G37"/>
  <c r="V37" s="1"/>
  <c r="W37" s="1"/>
  <c r="G38"/>
  <c r="V38" s="1"/>
  <c r="W38" s="1"/>
  <c r="G39"/>
  <c r="V39" s="1"/>
  <c r="W39" s="1"/>
  <c r="G40"/>
  <c r="V40" s="1"/>
  <c r="W40" s="1"/>
  <c r="G41"/>
  <c r="V41" s="1"/>
  <c r="G42"/>
  <c r="V42" s="1"/>
  <c r="W42" s="1"/>
  <c r="G43"/>
  <c r="V43" s="1"/>
  <c r="W43" s="1"/>
  <c r="G44"/>
  <c r="V44" s="1"/>
  <c r="W44" s="1"/>
  <c r="G45"/>
  <c r="V45" s="1"/>
  <c r="W45" s="1"/>
  <c r="G46"/>
  <c r="V46" s="1"/>
  <c r="W46" s="1"/>
  <c r="G47"/>
  <c r="V47" s="1"/>
  <c r="W47" s="1"/>
  <c r="G48"/>
  <c r="V48" s="1"/>
  <c r="W48" s="1"/>
  <c r="G49"/>
  <c r="V49" s="1"/>
  <c r="W49" s="1"/>
  <c r="G50"/>
  <c r="V50" s="1"/>
  <c r="W50" s="1"/>
  <c r="G51"/>
  <c r="V51" s="1"/>
  <c r="W51" s="1"/>
  <c r="G52"/>
  <c r="V52" s="1"/>
  <c r="W52" s="1"/>
  <c r="G53"/>
  <c r="V53" s="1"/>
  <c r="W53" s="1"/>
  <c r="G54"/>
  <c r="V54" s="1"/>
  <c r="W54" s="1"/>
  <c r="G55"/>
  <c r="V55" s="1"/>
  <c r="W55" s="1"/>
  <c r="G7"/>
  <c r="V7" s="1"/>
  <c r="W7" s="1"/>
  <c r="O8" i="1"/>
  <c r="M8"/>
  <c r="N9"/>
  <c r="N23" s="1"/>
  <c r="F9"/>
  <c r="F23" s="1"/>
  <c r="F24" s="1"/>
  <c r="E5" i="6" s="1"/>
  <c r="E15" s="1"/>
  <c r="E16" s="1"/>
  <c r="G9" i="1"/>
  <c r="G23" s="1"/>
  <c r="G24" s="1"/>
  <c r="F5" i="6" s="1"/>
  <c r="F15" s="1"/>
  <c r="F16" s="1"/>
  <c r="H9" i="1"/>
  <c r="H23" s="1"/>
  <c r="H24" s="1"/>
  <c r="G5" i="6" s="1"/>
  <c r="G15" s="1"/>
  <c r="G16" s="1"/>
  <c r="I9" i="1"/>
  <c r="I23" s="1"/>
  <c r="I24" s="1"/>
  <c r="H5" i="6" s="1"/>
  <c r="H15" s="1"/>
  <c r="H16" s="1"/>
  <c r="J9" i="1"/>
  <c r="J23" s="1"/>
  <c r="J24" s="1"/>
  <c r="I5" i="6" s="1"/>
  <c r="I15" s="1"/>
  <c r="I16" s="1"/>
  <c r="K9" i="1"/>
  <c r="K23" s="1"/>
  <c r="K24" s="1"/>
  <c r="J5" i="6" s="1"/>
  <c r="J15" s="1"/>
  <c r="J16" s="1"/>
  <c r="L9" i="1"/>
  <c r="L23" s="1"/>
  <c r="L24" s="1"/>
  <c r="K5" i="6" s="1"/>
  <c r="K15" s="1"/>
  <c r="K16" s="1"/>
  <c r="E9" i="1"/>
  <c r="W41" i="2" l="1"/>
  <c r="W57" s="1"/>
  <c r="V57"/>
  <c r="E15" i="1"/>
  <c r="E23"/>
  <c r="N24"/>
  <c r="O23"/>
  <c r="P9" i="2"/>
  <c r="P10"/>
  <c r="P11"/>
  <c r="P12"/>
  <c r="P13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8"/>
  <c r="P49"/>
  <c r="P50"/>
  <c r="P51"/>
  <c r="P52"/>
  <c r="P53"/>
  <c r="P54"/>
  <c r="P55"/>
  <c r="P8"/>
  <c r="P7"/>
  <c r="M23" i="1" l="1"/>
  <c r="E24"/>
  <c r="M5" i="6"/>
  <c r="O24" i="1"/>
  <c r="D57" i="2"/>
  <c r="E57"/>
  <c r="H57"/>
  <c r="J57"/>
  <c r="K57"/>
  <c r="M57"/>
  <c r="C57"/>
  <c r="D5" i="6" l="1"/>
  <c r="M24" i="1"/>
  <c r="M15" i="6"/>
  <c r="N5"/>
  <c r="P47" i="2"/>
  <c r="P56"/>
  <c r="N8"/>
  <c r="O8" s="1"/>
  <c r="N9"/>
  <c r="O9" s="1"/>
  <c r="N10"/>
  <c r="O10" s="1"/>
  <c r="N11"/>
  <c r="O11" s="1"/>
  <c r="N12"/>
  <c r="O12" s="1"/>
  <c r="N13"/>
  <c r="O13" s="1"/>
  <c r="N15"/>
  <c r="O15" s="1"/>
  <c r="N16"/>
  <c r="O16" s="1"/>
  <c r="N17"/>
  <c r="O17" s="1"/>
  <c r="N18"/>
  <c r="O18" s="1"/>
  <c r="N19"/>
  <c r="O19" s="1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50"/>
  <c r="N51"/>
  <c r="N52"/>
  <c r="N53"/>
  <c r="N54"/>
  <c r="N55"/>
  <c r="O55" s="1"/>
  <c r="N56"/>
  <c r="D15" i="6" l="1"/>
  <c r="L5"/>
  <c r="M16"/>
  <c r="N16" s="1"/>
  <c r="N15"/>
  <c r="O56" i="2"/>
  <c r="Q56" s="1"/>
  <c r="Q55"/>
  <c r="G57"/>
  <c r="N49"/>
  <c r="O35"/>
  <c r="Q35" s="1"/>
  <c r="O51"/>
  <c r="R51" s="1"/>
  <c r="O47"/>
  <c r="Q47" s="1"/>
  <c r="O43"/>
  <c r="Q43" s="1"/>
  <c r="O39"/>
  <c r="R39" s="1"/>
  <c r="O53"/>
  <c r="O48"/>
  <c r="O44"/>
  <c r="Q44" s="1"/>
  <c r="O42"/>
  <c r="Q42" s="1"/>
  <c r="O54"/>
  <c r="R54" s="1"/>
  <c r="O40"/>
  <c r="O38"/>
  <c r="Q38" s="1"/>
  <c r="O36"/>
  <c r="Q36" s="1"/>
  <c r="O31"/>
  <c r="Q31" s="1"/>
  <c r="O29"/>
  <c r="R29" s="1"/>
  <c r="O27"/>
  <c r="Q27" s="1"/>
  <c r="O25"/>
  <c r="R25" s="1"/>
  <c r="O23"/>
  <c r="Q23" s="1"/>
  <c r="O21"/>
  <c r="R21" s="1"/>
  <c r="O52"/>
  <c r="R52" s="1"/>
  <c r="O45"/>
  <c r="R45" s="1"/>
  <c r="O41"/>
  <c r="Q41" s="1"/>
  <c r="O34"/>
  <c r="O50"/>
  <c r="O37"/>
  <c r="Q37" s="1"/>
  <c r="O32"/>
  <c r="O30"/>
  <c r="Q30" s="1"/>
  <c r="O28"/>
  <c r="Q28" s="1"/>
  <c r="O26"/>
  <c r="Q26" s="1"/>
  <c r="O24"/>
  <c r="R24" s="1"/>
  <c r="O22"/>
  <c r="R22" s="1"/>
  <c r="O46"/>
  <c r="Q46" s="1"/>
  <c r="O33"/>
  <c r="R33" s="1"/>
  <c r="O20"/>
  <c r="Q20" s="1"/>
  <c r="R55"/>
  <c r="Q18"/>
  <c r="R18"/>
  <c r="Q16"/>
  <c r="R16"/>
  <c r="Q13"/>
  <c r="R13"/>
  <c r="Q11"/>
  <c r="R11"/>
  <c r="Q9"/>
  <c r="R9"/>
  <c r="Q19"/>
  <c r="R19"/>
  <c r="Q17"/>
  <c r="R17"/>
  <c r="R15"/>
  <c r="Q15"/>
  <c r="R12"/>
  <c r="Q12"/>
  <c r="Q10"/>
  <c r="R10"/>
  <c r="R8"/>
  <c r="Q8"/>
  <c r="D16" i="6" l="1"/>
  <c r="L16" s="1"/>
  <c r="L15"/>
  <c r="Q21" i="2"/>
  <c r="R56"/>
  <c r="Q29"/>
  <c r="R44"/>
  <c r="R47"/>
  <c r="Q24"/>
  <c r="R35"/>
  <c r="Q51"/>
  <c r="Q22"/>
  <c r="R30"/>
  <c r="R28"/>
  <c r="R43"/>
  <c r="O49"/>
  <c r="R20"/>
  <c r="Q39"/>
  <c r="Q45"/>
  <c r="R23"/>
  <c r="Q52"/>
  <c r="R36"/>
  <c r="R37"/>
  <c r="Q50"/>
  <c r="Q25"/>
  <c r="R26"/>
  <c r="Q33"/>
  <c r="Q54"/>
  <c r="R27"/>
  <c r="R46"/>
  <c r="R42"/>
  <c r="Q34"/>
  <c r="R34"/>
  <c r="Q40"/>
  <c r="R40"/>
  <c r="R38"/>
  <c r="Q53"/>
  <c r="Q32"/>
  <c r="Q48"/>
  <c r="R48"/>
  <c r="E13" i="1"/>
  <c r="N7" i="2"/>
  <c r="N57" s="1"/>
  <c r="E16" i="1" l="1"/>
  <c r="E17"/>
  <c r="P57" i="2"/>
  <c r="L57"/>
  <c r="Q49"/>
  <c r="O7"/>
  <c r="F13" i="1"/>
  <c r="M13" s="1"/>
  <c r="G13"/>
  <c r="H13"/>
  <c r="I13"/>
  <c r="J13"/>
  <c r="K13"/>
  <c r="L13"/>
  <c r="M12"/>
  <c r="L17" l="1"/>
  <c r="H17"/>
  <c r="G17"/>
  <c r="J17"/>
  <c r="F17"/>
  <c r="K17"/>
  <c r="I17"/>
  <c r="R7" i="2"/>
  <c r="R57" s="1"/>
  <c r="O57"/>
  <c r="Q7"/>
  <c r="Q57" s="1"/>
  <c r="M11" i="1"/>
  <c r="L15"/>
  <c r="K15"/>
  <c r="I15"/>
  <c r="H15"/>
  <c r="G15"/>
  <c r="F15"/>
  <c r="M5"/>
  <c r="M14"/>
  <c r="J15" l="1"/>
  <c r="F16"/>
  <c r="F19" s="1"/>
  <c r="E18"/>
  <c r="E19"/>
  <c r="M9"/>
  <c r="L16" l="1"/>
  <c r="H16"/>
  <c r="M10"/>
  <c r="M7" l="1"/>
  <c r="M6" l="1"/>
  <c r="O5"/>
  <c r="O14" l="1"/>
  <c r="N13"/>
  <c r="O12"/>
  <c r="O11"/>
  <c r="O10"/>
  <c r="O7"/>
  <c r="O6"/>
  <c r="N15" l="1"/>
  <c r="O15" s="1"/>
  <c r="N17"/>
  <c r="O13"/>
  <c r="L19"/>
  <c r="I16"/>
  <c r="I18" s="1"/>
  <c r="M17"/>
  <c r="M15"/>
  <c r="H18"/>
  <c r="H19"/>
  <c r="K16"/>
  <c r="G16"/>
  <c r="G19" s="1"/>
  <c r="O9"/>
  <c r="N16"/>
  <c r="O17" l="1"/>
  <c r="J16"/>
  <c r="M16" s="1"/>
  <c r="I19"/>
  <c r="L18"/>
  <c r="F18"/>
  <c r="G18"/>
  <c r="K18"/>
  <c r="K19"/>
  <c r="O16"/>
  <c r="N19"/>
  <c r="O19" s="1"/>
  <c r="N18"/>
  <c r="O18" s="1"/>
  <c r="J18" l="1"/>
  <c r="M18" s="1"/>
  <c r="J19"/>
  <c r="M19" s="1"/>
</calcChain>
</file>

<file path=xl/sharedStrings.xml><?xml version="1.0" encoding="utf-8"?>
<sst xmlns="http://schemas.openxmlformats.org/spreadsheetml/2006/main" count="284" uniqueCount="152">
  <si>
    <t>Date</t>
  </si>
  <si>
    <t>Description</t>
  </si>
  <si>
    <t>REINFORCEMENT (MT)</t>
  </si>
  <si>
    <t>Earth rod (MT)</t>
  </si>
  <si>
    <t>8MM</t>
  </si>
  <si>
    <t>10MM</t>
  </si>
  <si>
    <t>12MM</t>
  </si>
  <si>
    <t>16MM</t>
  </si>
  <si>
    <t>20MM</t>
  </si>
  <si>
    <t>25MM</t>
  </si>
  <si>
    <t>28MM</t>
  </si>
  <si>
    <t>32MM</t>
  </si>
  <si>
    <t>Total QTY (MT)</t>
  </si>
  <si>
    <t>40 dia</t>
  </si>
  <si>
    <t>Total direct issue of materials from BHEL</t>
  </si>
  <si>
    <t>Materials taken from any other agency if any</t>
  </si>
  <si>
    <t>Materials given to any other agency if any</t>
  </si>
  <si>
    <t>Total Issue of bars from BHEL store (1)</t>
  </si>
  <si>
    <r>
      <t xml:space="preserve">Theoritical consumption 1 = </t>
    </r>
    <r>
      <rPr>
        <sz val="10"/>
        <rFont val="Candara"/>
        <family val="2"/>
      </rPr>
      <t xml:space="preserve">( From Steel Measurement sheets of BBS of RAB Claimed)  </t>
    </r>
    <r>
      <rPr>
        <b/>
        <sz val="10"/>
        <rFont val="Candara"/>
        <family val="2"/>
      </rPr>
      <t xml:space="preserve">         (T1)</t>
    </r>
  </si>
  <si>
    <t>Total Theoritical consumption  2 = (T1+T2+T3)</t>
  </si>
  <si>
    <r>
      <t>Wastage observed (MT)= Actual consumption - theoritical consumption</t>
    </r>
    <r>
      <rPr>
        <sz val="10"/>
        <rFont val="Candara"/>
        <family val="2"/>
      </rPr>
      <t xml:space="preserve">       5</t>
    </r>
    <r>
      <rPr>
        <b/>
        <sz val="10"/>
        <rFont val="Candara"/>
        <family val="2"/>
      </rPr>
      <t>=(4-2)</t>
    </r>
  </si>
  <si>
    <r>
      <t xml:space="preserve">Allowable wastage (MT) = </t>
    </r>
    <r>
      <rPr>
        <sz val="10"/>
        <rFont val="Candara"/>
        <family val="2"/>
      </rPr>
      <t xml:space="preserve">5% of total Theoritical consumption                   </t>
    </r>
    <r>
      <rPr>
        <b/>
        <sz val="10"/>
        <rFont val="Candara"/>
        <family val="2"/>
      </rPr>
      <t xml:space="preserve"> 6= 5% of (2)</t>
    </r>
  </si>
  <si>
    <t>Excess wastage observed over allowable wastage (MT)  (7)=(5-6)</t>
  </si>
  <si>
    <t>Percentage wastage observed (%)</t>
  </si>
  <si>
    <t>Sl.No</t>
  </si>
  <si>
    <t>Actual consumption = Issue - surplus           4 =(1-3)</t>
  </si>
  <si>
    <t>Issue details</t>
  </si>
  <si>
    <t>Consumption details</t>
  </si>
  <si>
    <t>Reconcilation calculation</t>
  </si>
  <si>
    <t>Total direct issue of materials from BHEL (I1)</t>
  </si>
  <si>
    <t>Materials taken from any other agency if any (I2)</t>
  </si>
  <si>
    <t>Materials given to any other agency if any (I3)</t>
  </si>
  <si>
    <t>Total Issue of bars from BHEL store (1) = I1+I2-I3</t>
  </si>
  <si>
    <r>
      <t>Theoritical consumption 1 =</t>
    </r>
    <r>
      <rPr>
        <b/>
        <sz val="9"/>
        <rFont val="Candara"/>
        <family val="2"/>
      </rPr>
      <t xml:space="preserve"> </t>
    </r>
    <r>
      <rPr>
        <sz val="9"/>
        <rFont val="Candara"/>
        <family val="2"/>
      </rPr>
      <t xml:space="preserve">( From Steel Measurement sheets of BBS of RAB Claimed) </t>
    </r>
    <r>
      <rPr>
        <sz val="10"/>
        <rFont val="Candara"/>
        <family val="2"/>
      </rPr>
      <t xml:space="preserve"> </t>
    </r>
    <r>
      <rPr>
        <b/>
        <sz val="10"/>
        <rFont val="Candara"/>
        <family val="2"/>
      </rPr>
      <t xml:space="preserve">         (T1)</t>
    </r>
  </si>
  <si>
    <t>PL 6</t>
  </si>
  <si>
    <t>PL 6 CHQ</t>
  </si>
  <si>
    <t>PL 8</t>
  </si>
  <si>
    <t>PL 8 CHQ</t>
  </si>
  <si>
    <t>PL 10</t>
  </si>
  <si>
    <t>PL 12</t>
  </si>
  <si>
    <t>PL 16</t>
  </si>
  <si>
    <t>PL 16 Gr.C</t>
  </si>
  <si>
    <t>PL 20</t>
  </si>
  <si>
    <t>PL 20 Gr.C</t>
  </si>
  <si>
    <t>PL 25</t>
  </si>
  <si>
    <t>PL 25 Gr.C</t>
  </si>
  <si>
    <t>PL 28</t>
  </si>
  <si>
    <t>PL 28 Gr.C</t>
  </si>
  <si>
    <t>PL 32</t>
  </si>
  <si>
    <t>PL 36</t>
  </si>
  <si>
    <t>PL 40</t>
  </si>
  <si>
    <t>PL 45</t>
  </si>
  <si>
    <t>PL 50</t>
  </si>
  <si>
    <t>PL 63</t>
  </si>
  <si>
    <t>ISA 50X50X6</t>
  </si>
  <si>
    <t>ISA 65X65X6</t>
  </si>
  <si>
    <t>ISA 75X75X6</t>
  </si>
  <si>
    <t>ISA 75X75X8</t>
  </si>
  <si>
    <t>ISA 90X90X6</t>
  </si>
  <si>
    <t>ISA 100X100X10</t>
  </si>
  <si>
    <t>ISA 110X110X10</t>
  </si>
  <si>
    <t>ISA 130X130X10</t>
  </si>
  <si>
    <t>ISA 130X130X12</t>
  </si>
  <si>
    <t>ISA 150X150X12</t>
  </si>
  <si>
    <t>ISA 150X150X16</t>
  </si>
  <si>
    <t>ISA 150X150X20</t>
  </si>
  <si>
    <t>ISA 200X200X20</t>
  </si>
  <si>
    <t>ISMC 75</t>
  </si>
  <si>
    <t>ISMC 100X50</t>
  </si>
  <si>
    <t>ISMC 125X65</t>
  </si>
  <si>
    <t>ISMC 150X75</t>
  </si>
  <si>
    <t>ISMC 200X75</t>
  </si>
  <si>
    <t>ISMC 250X82</t>
  </si>
  <si>
    <t>ISMC 300X90</t>
  </si>
  <si>
    <t>ISMC 400X100</t>
  </si>
  <si>
    <t>ISMB 150X75</t>
  </si>
  <si>
    <t>ISMB 200X100</t>
  </si>
  <si>
    <t>ISMB 250X125</t>
  </si>
  <si>
    <t>ISMB 300X140</t>
  </si>
  <si>
    <t>ISMB 400X140</t>
  </si>
  <si>
    <t>ISMB 450X150</t>
  </si>
  <si>
    <t>ISMB 500X180</t>
  </si>
  <si>
    <t>ISMB 600X210</t>
  </si>
  <si>
    <t>Total Qty (MT)</t>
  </si>
  <si>
    <r>
      <t xml:space="preserve">Theoritical consumption 3 = </t>
    </r>
    <r>
      <rPr>
        <sz val="10"/>
        <rFont val="Candara"/>
        <family val="2"/>
      </rPr>
      <t xml:space="preserve">( Used for work,  but not claimed in RAB)  </t>
    </r>
    <r>
      <rPr>
        <b/>
        <sz val="10"/>
        <rFont val="Candara"/>
        <family val="2"/>
      </rPr>
      <t xml:space="preserve">         (T3)</t>
    </r>
  </si>
  <si>
    <t>Note : Control register to be maintained for accounting this. Not payable but reconcilable</t>
  </si>
  <si>
    <r>
      <t>Theoritical consumption 2</t>
    </r>
    <r>
      <rPr>
        <sz val="10"/>
        <rFont val="Candara"/>
        <family val="2"/>
      </rPr>
      <t xml:space="preserve"> = Misc. consumption for fixing bolts, tie rods, stuts etc         </t>
    </r>
    <r>
      <rPr>
        <b/>
        <sz val="10"/>
        <rFont val="Candara"/>
        <family val="2"/>
      </rPr>
      <t>(T2)</t>
    </r>
  </si>
  <si>
    <t>Excess wastage observed over allowable wastage (MT)                (7)=(5-6)</t>
  </si>
  <si>
    <t>Actual consumption = Issue - surplus,    4 =(1-3)</t>
  </si>
  <si>
    <r>
      <t xml:space="preserve">Allowable wastage (MT) = </t>
    </r>
    <r>
      <rPr>
        <sz val="10"/>
        <rFont val="Candara"/>
        <family val="2"/>
      </rPr>
      <t xml:space="preserve">5% of total Theoritical consumption                                   </t>
    </r>
    <r>
      <rPr>
        <b/>
        <sz val="10"/>
        <rFont val="Candara"/>
        <family val="2"/>
      </rPr>
      <t xml:space="preserve"> 6= 5% of (2)</t>
    </r>
  </si>
  <si>
    <r>
      <rPr>
        <b/>
        <sz val="8"/>
        <rFont val="Candara"/>
        <family val="2"/>
      </rPr>
      <t xml:space="preserve">Note </t>
    </r>
    <r>
      <rPr>
        <sz val="8"/>
        <rFont val="Candara"/>
        <family val="2"/>
      </rPr>
      <t>: Control register to be maintained for accounting this. Not payable but reconcilable</t>
    </r>
  </si>
  <si>
    <r>
      <rPr>
        <b/>
        <sz val="10"/>
        <rFont val="Candara"/>
        <family val="2"/>
      </rPr>
      <t>Surplus (MT)</t>
    </r>
    <r>
      <rPr>
        <sz val="10"/>
        <rFont val="Candara"/>
        <family val="2"/>
      </rPr>
      <t xml:space="preserve"> =  Qty Available with civil agency </t>
    </r>
    <r>
      <rPr>
        <b/>
        <sz val="10"/>
        <rFont val="Candara"/>
        <family val="2"/>
      </rPr>
      <t xml:space="preserve">(3)  </t>
    </r>
    <r>
      <rPr>
        <sz val="10"/>
        <rFont val="Candara"/>
        <family val="2"/>
      </rPr>
      <t xml:space="preserve">  </t>
    </r>
  </si>
  <si>
    <t>Materials returned to BHEL if any</t>
  </si>
  <si>
    <t>09.11.2015</t>
  </si>
  <si>
    <t>This shall be deducted from T1</t>
  </si>
  <si>
    <t>Qty considered for Notches of gusset plates in Theoritical consumption 1 as per IS 1200 (Part-8)</t>
  </si>
  <si>
    <t>Cumulative Drawing Qty as on (Previous month)</t>
  </si>
  <si>
    <t xml:space="preserve">Drawing Qty for the month of </t>
  </si>
  <si>
    <t xml:space="preserve">Cumulative Drawing Qty as on End of </t>
  </si>
  <si>
    <t>Requirement</t>
  </si>
  <si>
    <t>Balance steel materials to be supplied by BHEL against the Dwg Qty       (12)=(11-1)</t>
  </si>
  <si>
    <t>Requirement for the month after deducting the surplus steel available with the agency  as on End of       (13)=(12-3)</t>
  </si>
  <si>
    <t>Agency Name</t>
  </si>
  <si>
    <t>RECONCILATION &amp; REQUIREMENT FOR REINFORCEMENT STEEL FOR THE MONTH OF</t>
  </si>
  <si>
    <t>SITE</t>
  </si>
  <si>
    <t>SCT No</t>
  </si>
  <si>
    <t>Requirement for the months for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</si>
  <si>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</si>
  <si>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</si>
  <si>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</si>
  <si>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</si>
  <si>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</si>
  <si>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</si>
  <si>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</si>
  <si>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</si>
  <si>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</si>
  <si>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</si>
  <si>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Stock available with BHEL (1)</t>
  </si>
  <si>
    <t>Total Material Requirement for the month of (2)</t>
  </si>
  <si>
    <t>Net Requirement for procurement for the month of  (3)= (1-2)</t>
  </si>
  <si>
    <t xml:space="preserve">RECONCILATION &amp; REQUIREMENT FOR STRUCTURAL STEEL FOR THE MONTH OF </t>
  </si>
  <si>
    <r>
      <rPr>
        <b/>
        <sz val="10"/>
        <rFont val="Candara"/>
        <family val="2"/>
      </rPr>
      <t>Theoritical consumption 2</t>
    </r>
    <r>
      <rPr>
        <sz val="10"/>
        <rFont val="Candara"/>
        <family val="2"/>
      </rPr>
      <t xml:space="preserve"> = Misc. consumption for Packer plate etc        </t>
    </r>
    <r>
      <rPr>
        <b/>
        <sz val="10"/>
        <rFont val="Candara"/>
        <family val="2"/>
      </rPr>
      <t xml:space="preserve"> (T2)</t>
    </r>
  </si>
  <si>
    <r>
      <t xml:space="preserve">Theoritical consumption 3 = </t>
    </r>
    <r>
      <rPr>
        <sz val="10"/>
        <rFont val="Candara"/>
        <family val="2"/>
      </rPr>
      <t xml:space="preserve">( partially Fabricated,  but not claimed in RAB)  </t>
    </r>
    <r>
      <rPr>
        <b/>
        <sz val="10"/>
        <rFont val="Candara"/>
        <family val="2"/>
      </rPr>
      <t xml:space="preserve">         (T3)</t>
    </r>
  </si>
  <si>
    <t>Site</t>
  </si>
  <si>
    <t>Total Material Requirement for the month of    (2)= Sum of X</t>
  </si>
  <si>
    <t>Contract details</t>
  </si>
  <si>
    <t>Issue Details</t>
  </si>
  <si>
    <t>Return Details</t>
  </si>
  <si>
    <t>Consumption  Details</t>
  </si>
  <si>
    <t xml:space="preserve">Surplus </t>
  </si>
  <si>
    <t>size</t>
  </si>
  <si>
    <t>Issued to Agency Name</t>
  </si>
  <si>
    <t>Returned by Agency Name</t>
  </si>
  <si>
    <t>Issued date</t>
  </si>
  <si>
    <t>Return date</t>
  </si>
  <si>
    <t>Consumption date</t>
  </si>
  <si>
    <t>Surplus Qty</t>
  </si>
  <si>
    <t>Issued from (BHEL/other agency)</t>
  </si>
  <si>
    <t>Returned to (BHEL/other agency)</t>
  </si>
  <si>
    <t>for month</t>
  </si>
  <si>
    <t>Misc. consumption</t>
  </si>
  <si>
    <t>Project details</t>
  </si>
  <si>
    <t>Drawing Details</t>
  </si>
  <si>
    <t>Consumption not claimed</t>
  </si>
  <si>
    <t>Project Name</t>
  </si>
  <si>
    <t>Allowable wastage</t>
  </si>
  <si>
    <t>Drawing issued</t>
  </si>
  <si>
    <t>* Qty considered for Notches of gusset plates in Theoritical consumption 1 as per IS 1200 (Part-8)</t>
  </si>
  <si>
    <t>Measurement sheets(1)</t>
  </si>
  <si>
    <t>Adjustment deducted from (1)*</t>
  </si>
  <si>
    <t>Table name</t>
  </si>
  <si>
    <t>Table field</t>
  </si>
</sst>
</file>

<file path=xl/styles.xml><?xml version="1.0" encoding="utf-8"?>
<styleSheet xmlns="http://schemas.openxmlformats.org/spreadsheetml/2006/main">
  <numFmts count="17">
    <numFmt numFmtId="164" formatCode="0.000"/>
    <numFmt numFmtId="165" formatCode="#,##0;\-#,##0;&quot;-&quot;"/>
    <numFmt numFmtId="166" formatCode="_(* #,##0.00_);_(* \(#,##0.00\);_(* &quot;-&quot;??_);_(@_)"/>
    <numFmt numFmtId="167" formatCode="_-* #,##0.0000_-;\-* #,##0.0000_-;_-* &quot;-&quot;??_-;_-@_-"/>
    <numFmt numFmtId="168" formatCode="\$#,##0.00;[Red]\-\$#,##0.00"/>
    <numFmt numFmtId="169" formatCode="m\o\n\th\ d\,\ yyyy"/>
    <numFmt numFmtId="170" formatCode="_([$€-2]* #,##0.00_);_([$€-2]* \(#,##0.00\);_([$€-2]* &quot;-&quot;??_)"/>
    <numFmt numFmtId="171" formatCode="#,##0.000000000;[Red]\-#,##0.000000000"/>
    <numFmt numFmtId="172" formatCode="#.00"/>
    <numFmt numFmtId="173" formatCode="#."/>
    <numFmt numFmtId="174" formatCode="0.00_)"/>
    <numFmt numFmtId="175" formatCode="mm/dd/yy"/>
    <numFmt numFmtId="176" formatCode="_-* #,##0_-;\-* #,##0_-;_-* &quot;-&quot;_-;_-@_-"/>
    <numFmt numFmtId="177" formatCode="_-* #,##0.00_-;\-* #,##0.00_-;_-* &quot;-&quot;??_-;_-@_-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  <numFmt numFmtId="180" formatCode="_(&quot;$&quot;* #,##0.00_);_(&quot;$&quot;* \(#,##0.00\);_(&quot;$&quot;* &quot;-&quot;??_);_(@_)"/>
  </numFmts>
  <fonts count="6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name val="Candara"/>
      <family val="2"/>
    </font>
    <font>
      <b/>
      <u/>
      <sz val="12"/>
      <name val="Candara"/>
      <family val="2"/>
    </font>
    <font>
      <b/>
      <u/>
      <sz val="16"/>
      <name val="Candara"/>
      <family val="2"/>
    </font>
    <font>
      <sz val="10"/>
      <name val="Candara"/>
      <family val="2"/>
    </font>
    <font>
      <b/>
      <sz val="10"/>
      <name val="Candara"/>
      <family val="2"/>
    </font>
    <font>
      <b/>
      <sz val="14"/>
      <name val="Candara"/>
      <family val="2"/>
    </font>
    <font>
      <b/>
      <sz val="12"/>
      <name val="Candara"/>
      <family val="2"/>
    </font>
    <font>
      <sz val="12"/>
      <name val="Candara"/>
      <family val="2"/>
    </font>
    <font>
      <b/>
      <sz val="11"/>
      <name val="Candara"/>
      <family val="2"/>
    </font>
    <font>
      <sz val="10"/>
      <color indexed="10"/>
      <name val="Candara"/>
      <family val="2"/>
    </font>
    <font>
      <sz val="11"/>
      <name val="Candara"/>
      <family val="2"/>
    </font>
    <font>
      <b/>
      <u/>
      <sz val="11"/>
      <name val="Candara"/>
      <family val="2"/>
    </font>
    <font>
      <sz val="10"/>
      <color indexed="48"/>
      <name val="Candara"/>
      <family val="2"/>
    </font>
    <font>
      <u/>
      <sz val="11"/>
      <color theme="10"/>
      <name val="Calibri"/>
      <family val="2"/>
    </font>
    <font>
      <sz val="11"/>
      <name val="Times New Roman"/>
      <family val="1"/>
    </font>
    <font>
      <b/>
      <sz val="9"/>
      <name val="Candara"/>
      <family val="2"/>
    </font>
    <font>
      <sz val="9"/>
      <name val="Candara"/>
      <family val="2"/>
    </font>
    <font>
      <b/>
      <sz val="16"/>
      <name val="Candara"/>
      <family val="2"/>
    </font>
    <font>
      <sz val="8"/>
      <name val="Candara"/>
      <family val="2"/>
    </font>
    <font>
      <b/>
      <sz val="20"/>
      <name val="Candara"/>
      <family val="2"/>
    </font>
    <font>
      <b/>
      <sz val="24"/>
      <name val="Candara"/>
      <family val="2"/>
    </font>
    <font>
      <b/>
      <sz val="8"/>
      <name val="Candara"/>
      <family val="2"/>
    </font>
    <font>
      <b/>
      <sz val="11"/>
      <color indexed="8"/>
      <name val="Arial"/>
      <family val="2"/>
    </font>
    <font>
      <sz val="12"/>
      <name val="Tms Rmn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name val="Helv"/>
    </font>
    <font>
      <sz val="11"/>
      <color indexed="8"/>
      <name val="Calibri"/>
      <family val="2"/>
    </font>
    <font>
      <sz val="10"/>
      <name val="MS Serif"/>
      <family val="1"/>
    </font>
    <font>
      <sz val="10"/>
      <name val="Tms Rmn"/>
    </font>
    <font>
      <sz val="10"/>
      <name val="Times New Roman"/>
      <family val="1"/>
    </font>
    <font>
      <sz val="12"/>
      <name val="Helv"/>
    </font>
    <font>
      <sz val="1"/>
      <color indexed="8"/>
      <name val="Courier"/>
      <family val="3"/>
    </font>
    <font>
      <sz val="10"/>
      <color indexed="16"/>
      <name val="MS Serif"/>
      <family val="1"/>
    </font>
    <font>
      <sz val="10"/>
      <name val="Book Antiqua"/>
      <family val="1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b/>
      <sz val="14"/>
      <name val="Helv"/>
    </font>
    <font>
      <b/>
      <sz val="11"/>
      <name val="Helv"/>
    </font>
    <font>
      <b/>
      <i/>
      <sz val="16"/>
      <name val="Helv"/>
    </font>
    <font>
      <sz val="8"/>
      <name val="Helv"/>
    </font>
    <font>
      <sz val="10"/>
      <name val="Helv"/>
      <charset val="204"/>
    </font>
    <font>
      <b/>
      <sz val="8"/>
      <color indexed="8"/>
      <name val="Helv"/>
    </font>
    <font>
      <b/>
      <sz val="11"/>
      <name val="Times New Roman"/>
      <family val="1"/>
    </font>
    <font>
      <sz val="24"/>
      <color indexed="13"/>
      <name val="Helv"/>
    </font>
    <font>
      <b/>
      <sz val="9"/>
      <name val="Arial"/>
      <family val="2"/>
    </font>
    <font>
      <sz val="12"/>
      <name val="바탕체"/>
      <family val="1"/>
      <charset val="129"/>
    </font>
    <font>
      <sz val="11"/>
      <color indexed="8"/>
      <name val="Calibri"/>
      <family val="2"/>
      <charset val="1"/>
    </font>
    <font>
      <b/>
      <u/>
      <sz val="18"/>
      <name val="Candara"/>
      <family val="2"/>
    </font>
    <font>
      <b/>
      <sz val="18"/>
      <name val="Candara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89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0" fillId="0" borderId="0" applyFill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5" fillId="0" borderId="0"/>
    <xf numFmtId="2" fontId="28" fillId="0" borderId="0" applyNumberFormat="0" applyFont="0" applyAlignment="0">
      <alignment horizontal="center" vertical="center"/>
    </xf>
    <xf numFmtId="2" fontId="28" fillId="0" borderId="0">
      <alignment horizontal="center" vertical="center"/>
    </xf>
    <xf numFmtId="0" fontId="29" fillId="0" borderId="0" applyNumberFormat="0" applyFill="0" applyBorder="0" applyAlignment="0" applyProtection="0"/>
    <xf numFmtId="38" fontId="30" fillId="0" borderId="0" applyFill="0" applyBorder="0" applyAlignment="0" applyProtection="0"/>
    <xf numFmtId="165" fontId="31" fillId="0" borderId="0" applyFill="0" applyBorder="0" applyAlignment="0"/>
    <xf numFmtId="0" fontId="32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4" fillId="0" borderId="0" applyNumberFormat="0" applyAlignment="0">
      <alignment horizontal="left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68" fontId="36" fillId="0" borderId="0">
      <alignment horizontal="center"/>
    </xf>
    <xf numFmtId="0" fontId="37" fillId="0" borderId="0"/>
    <xf numFmtId="0" fontId="37" fillId="0" borderId="45"/>
    <xf numFmtId="169" fontId="38" fillId="0" borderId="0">
      <protection locked="0"/>
    </xf>
    <xf numFmtId="0" fontId="39" fillId="0" borderId="0" applyNumberFormat="0" applyAlignment="0">
      <alignment horizontal="left"/>
    </xf>
    <xf numFmtId="170" fontId="40" fillId="0" borderId="0" applyFont="0" applyFill="0" applyBorder="0" applyAlignment="0" applyProtection="0"/>
    <xf numFmtId="171" fontId="5" fillId="0" borderId="0">
      <protection locked="0"/>
    </xf>
    <xf numFmtId="171" fontId="5" fillId="0" borderId="0">
      <protection locked="0"/>
    </xf>
    <xf numFmtId="171" fontId="5" fillId="0" borderId="0">
      <protection locked="0"/>
    </xf>
    <xf numFmtId="171" fontId="5" fillId="0" borderId="0">
      <protection locked="0"/>
    </xf>
    <xf numFmtId="171" fontId="5" fillId="0" borderId="0">
      <protection locked="0"/>
    </xf>
    <xf numFmtId="171" fontId="5" fillId="0" borderId="0">
      <protection locked="0"/>
    </xf>
    <xf numFmtId="171" fontId="5" fillId="0" borderId="0">
      <protection locked="0"/>
    </xf>
    <xf numFmtId="172" fontId="38" fillId="0" borderId="0">
      <protection locked="0"/>
    </xf>
    <xf numFmtId="0" fontId="36" fillId="0" borderId="46" applyNumberFormat="0" applyFill="0" applyBorder="0" applyAlignment="0" applyProtection="0">
      <protection locked="0"/>
    </xf>
    <xf numFmtId="38" fontId="41" fillId="4" borderId="0" applyNumberFormat="0" applyBorder="0" applyAlignment="0" applyProtection="0"/>
    <xf numFmtId="0" fontId="42" fillId="0" borderId="0">
      <alignment horizontal="left"/>
    </xf>
    <xf numFmtId="0" fontId="43" fillId="0" borderId="28" applyNumberFormat="0" applyAlignment="0" applyProtection="0">
      <alignment horizontal="left" vertical="center"/>
    </xf>
    <xf numFmtId="0" fontId="43" fillId="0" borderId="43">
      <alignment horizontal="left" vertical="center"/>
    </xf>
    <xf numFmtId="173" fontId="44" fillId="0" borderId="0">
      <protection locked="0"/>
    </xf>
    <xf numFmtId="173" fontId="44" fillId="0" borderId="0"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10" fontId="41" fillId="5" borderId="1" applyNumberFormat="0" applyBorder="0" applyAlignment="0" applyProtection="0"/>
    <xf numFmtId="0" fontId="46" fillId="6" borderId="45"/>
    <xf numFmtId="0" fontId="47" fillId="0" borderId="44"/>
    <xf numFmtId="174" fontId="48" fillId="0" borderId="0"/>
    <xf numFmtId="0" fontId="5" fillId="0" borderId="0"/>
    <xf numFmtId="0" fontId="5" fillId="0" borderId="0"/>
    <xf numFmtId="0" fontId="2" fillId="0" borderId="0"/>
    <xf numFmtId="0" fontId="31" fillId="0" borderId="0">
      <alignment vertical="top"/>
    </xf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37" fillId="0" borderId="50"/>
    <xf numFmtId="0" fontId="46" fillId="0" borderId="50"/>
    <xf numFmtId="174" fontId="54" fillId="0" borderId="49">
      <alignment horizontal="center" vertical="center"/>
    </xf>
    <xf numFmtId="0" fontId="2" fillId="0" borderId="0"/>
    <xf numFmtId="174" fontId="54" fillId="0" borderId="49">
      <alignment horizontal="center" vertical="center"/>
    </xf>
    <xf numFmtId="0" fontId="2" fillId="0" borderId="0"/>
    <xf numFmtId="0" fontId="2" fillId="0" borderId="0"/>
    <xf numFmtId="0" fontId="5" fillId="0" borderId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0"/>
    <xf numFmtId="175" fontId="49" fillId="0" borderId="0" applyNumberFormat="0" applyFill="0" applyBorder="0" applyAlignment="0" applyProtection="0">
      <alignment horizontal="left"/>
    </xf>
    <xf numFmtId="0" fontId="50" fillId="0" borderId="0"/>
    <xf numFmtId="0" fontId="47" fillId="0" borderId="0"/>
    <xf numFmtId="40" fontId="51" fillId="0" borderId="0" applyBorder="0">
      <alignment horizontal="right"/>
    </xf>
    <xf numFmtId="0" fontId="37" fillId="0" borderId="45"/>
    <xf numFmtId="40" fontId="52" fillId="0" borderId="0"/>
    <xf numFmtId="0" fontId="53" fillId="7" borderId="0"/>
    <xf numFmtId="0" fontId="46" fillId="0" borderId="47"/>
    <xf numFmtId="0" fontId="46" fillId="0" borderId="45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4" fontId="54" fillId="0" borderId="1">
      <alignment horizontal="center" vertical="center"/>
    </xf>
    <xf numFmtId="174" fontId="54" fillId="0" borderId="1">
      <alignment horizontal="center" vertical="center"/>
    </xf>
    <xf numFmtId="178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55" fillId="0" borderId="0"/>
    <xf numFmtId="0" fontId="46" fillId="6" borderId="50"/>
    <xf numFmtId="10" fontId="41" fillId="5" borderId="49" applyNumberFormat="0" applyBorder="0" applyAlignment="0" applyProtection="0"/>
    <xf numFmtId="0" fontId="43" fillId="0" borderId="51">
      <alignment horizontal="left" vertical="center"/>
    </xf>
    <xf numFmtId="0" fontId="37" fillId="0" borderId="5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64"/>
    <xf numFmtId="0" fontId="43" fillId="0" borderId="65">
      <alignment horizontal="left" vertical="center"/>
    </xf>
    <xf numFmtId="10" fontId="41" fillId="5" borderId="66" applyNumberFormat="0" applyBorder="0" applyAlignment="0" applyProtection="0"/>
    <xf numFmtId="0" fontId="46" fillId="6" borderId="64"/>
    <xf numFmtId="9" fontId="1" fillId="0" borderId="0" applyFont="0" applyFill="0" applyBorder="0" applyAlignment="0" applyProtection="0"/>
    <xf numFmtId="0" fontId="37" fillId="0" borderId="64"/>
    <xf numFmtId="0" fontId="46" fillId="0" borderId="64"/>
    <xf numFmtId="174" fontId="54" fillId="0" borderId="66">
      <alignment horizontal="center" vertical="center"/>
    </xf>
    <xf numFmtId="174" fontId="54" fillId="0" borderId="66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31" fillId="0" borderId="0"/>
    <xf numFmtId="0" fontId="20" fillId="0" borderId="0" applyFill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56" fillId="0" borderId="0"/>
    <xf numFmtId="0" fontId="5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37" fillId="0" borderId="64"/>
    <xf numFmtId="0" fontId="37" fillId="0" borderId="64"/>
    <xf numFmtId="0" fontId="46" fillId="6" borderId="64"/>
    <xf numFmtId="0" fontId="46" fillId="6" borderId="64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37" fillId="0" borderId="64"/>
    <xf numFmtId="0" fontId="37" fillId="0" borderId="64"/>
    <xf numFmtId="0" fontId="46" fillId="0" borderId="64"/>
    <xf numFmtId="0" fontId="46" fillId="0" borderId="64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50"/>
    <xf numFmtId="0" fontId="46" fillId="6" borderId="50"/>
    <xf numFmtId="0" fontId="37" fillId="0" borderId="50"/>
    <xf numFmtId="0" fontId="46" fillId="0" borderId="50"/>
  </cellStyleXfs>
  <cellXfs count="287">
    <xf numFmtId="0" fontId="0" fillId="0" borderId="0" xfId="0"/>
    <xf numFmtId="0" fontId="9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9" fontId="26" fillId="0" borderId="1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24" fillId="0" borderId="2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164" fontId="12" fillId="2" borderId="27" xfId="0" applyNumberFormat="1" applyFont="1" applyFill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6" fillId="2" borderId="36" xfId="0" applyNumberFormat="1" applyFont="1" applyFill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 wrapText="1"/>
    </xf>
    <xf numFmtId="17" fontId="23" fillId="3" borderId="49" xfId="0" applyNumberFormat="1" applyFont="1" applyFill="1" applyBorder="1" applyAlignment="1">
      <alignment horizontal="center" vertical="center" wrapText="1"/>
    </xf>
    <xf numFmtId="0" fontId="10" fillId="3" borderId="49" xfId="0" applyFont="1" applyFill="1" applyBorder="1" applyAlignment="1">
      <alignment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6" fillId="2" borderId="36" xfId="0" applyNumberFormat="1" applyFont="1" applyFill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horizontal="center" vertical="center" wrapText="1"/>
    </xf>
    <xf numFmtId="164" fontId="6" fillId="2" borderId="27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7" xfId="0" applyNumberFormat="1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164" fontId="12" fillId="2" borderId="49" xfId="0" applyNumberFormat="1" applyFont="1" applyFill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4" fontId="16" fillId="0" borderId="7" xfId="0" applyNumberFormat="1" applyFont="1" applyBorder="1" applyAlignment="1">
      <alignment horizontal="center" vertical="center" wrapText="1"/>
    </xf>
    <xf numFmtId="164" fontId="16" fillId="0" borderId="55" xfId="0" applyNumberFormat="1" applyFont="1" applyBorder="1" applyAlignment="1">
      <alignment horizontal="center" vertical="center" wrapText="1"/>
    </xf>
    <xf numFmtId="164" fontId="16" fillId="0" borderId="5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164" fontId="12" fillId="2" borderId="59" xfId="0" applyNumberFormat="1" applyFont="1" applyFill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164" fontId="16" fillId="0" borderId="52" xfId="0" applyNumberFormat="1" applyFont="1" applyBorder="1" applyAlignment="1">
      <alignment horizontal="center" vertical="center" wrapText="1"/>
    </xf>
    <xf numFmtId="9" fontId="25" fillId="0" borderId="5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56" xfId="0" applyNumberFormat="1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164" fontId="13" fillId="0" borderId="66" xfId="36" applyNumberFormat="1" applyFont="1" applyFill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 wrapText="1"/>
    </xf>
    <xf numFmtId="164" fontId="16" fillId="0" borderId="49" xfId="36" applyNumberFormat="1" applyFont="1" applyBorder="1" applyAlignment="1">
      <alignment horizontal="center" vertical="center" wrapText="1"/>
    </xf>
    <xf numFmtId="164" fontId="16" fillId="2" borderId="49" xfId="136" applyNumberFormat="1" applyFont="1" applyFill="1" applyBorder="1" applyAlignment="1">
      <alignment horizontal="center" vertical="center" wrapText="1"/>
    </xf>
    <xf numFmtId="0" fontId="21" fillId="8" borderId="36" xfId="0" applyFont="1" applyFill="1" applyBorder="1" applyAlignment="1">
      <alignment horizontal="center" vertical="center" wrapText="1"/>
    </xf>
    <xf numFmtId="0" fontId="27" fillId="8" borderId="30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55" xfId="0" applyFont="1" applyFill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 wrapText="1"/>
    </xf>
    <xf numFmtId="0" fontId="12" fillId="8" borderId="48" xfId="0" applyFont="1" applyFill="1" applyBorder="1" applyAlignment="1">
      <alignment horizontal="center" vertical="center" wrapText="1"/>
    </xf>
    <xf numFmtId="164" fontId="16" fillId="8" borderId="5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66" xfId="0" applyFont="1" applyBorder="1" applyAlignment="1">
      <alignment horizontal="center" vertical="center" wrapText="1"/>
    </xf>
    <xf numFmtId="164" fontId="14" fillId="0" borderId="66" xfId="0" applyNumberFormat="1" applyFont="1" applyBorder="1" applyAlignment="1">
      <alignment horizontal="center" vertical="center" wrapText="1"/>
    </xf>
    <xf numFmtId="0" fontId="10" fillId="3" borderId="55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17" fontId="23" fillId="2" borderId="49" xfId="0" applyNumberFormat="1" applyFont="1" applyFill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0" fontId="8" fillId="0" borderId="6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0" fontId="7" fillId="3" borderId="66" xfId="0" applyFont="1" applyFill="1" applyBorder="1" applyAlignment="1">
      <alignment horizontal="center" vertical="center" wrapText="1"/>
    </xf>
    <xf numFmtId="164" fontId="13" fillId="0" borderId="52" xfId="36" applyNumberFormat="1" applyFont="1" applyFill="1" applyBorder="1" applyAlignment="1">
      <alignment horizontal="center" vertical="center"/>
    </xf>
    <xf numFmtId="164" fontId="6" fillId="2" borderId="66" xfId="0" applyNumberFormat="1" applyFont="1" applyFill="1" applyBorder="1" applyAlignment="1">
      <alignment horizontal="center" vertical="center" wrapText="1"/>
    </xf>
    <xf numFmtId="164" fontId="6" fillId="2" borderId="60" xfId="0" applyNumberFormat="1" applyFont="1" applyFill="1" applyBorder="1" applyAlignment="1">
      <alignment horizontal="center" vertical="center" wrapText="1"/>
    </xf>
    <xf numFmtId="17" fontId="11" fillId="3" borderId="1" xfId="0" applyNumberFormat="1" applyFont="1" applyFill="1" applyBorder="1" applyAlignment="1">
      <alignment horizontal="center" vertical="center" wrapText="1"/>
    </xf>
    <xf numFmtId="17" fontId="11" fillId="3" borderId="27" xfId="0" applyNumberFormat="1" applyFont="1" applyFill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7" fontId="11" fillId="3" borderId="52" xfId="0" applyNumberFormat="1" applyFont="1" applyFill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2" borderId="66" xfId="0" applyFont="1" applyFill="1" applyBorder="1" applyAlignment="1">
      <alignment vertical="center" wrapText="1"/>
    </xf>
    <xf numFmtId="0" fontId="58" fillId="2" borderId="0" xfId="0" applyFont="1" applyFill="1" applyAlignment="1">
      <alignment vertical="center" wrapText="1"/>
    </xf>
    <xf numFmtId="17" fontId="8" fillId="3" borderId="66" xfId="0" applyNumberFormat="1" applyFont="1" applyFill="1" applyBorder="1" applyAlignment="1">
      <alignment vertical="center" wrapText="1"/>
    </xf>
    <xf numFmtId="0" fontId="10" fillId="3" borderId="66" xfId="0" applyFont="1" applyFill="1" applyBorder="1" applyAlignment="1">
      <alignment horizontal="center" vertical="center" wrapText="1"/>
    </xf>
    <xf numFmtId="17" fontId="11" fillId="3" borderId="66" xfId="0" applyNumberFormat="1" applyFont="1" applyFill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164" fontId="9" fillId="0" borderId="66" xfId="0" applyNumberFormat="1" applyFont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12" fillId="8" borderId="6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66" xfId="0" applyNumberFormat="1" applyFont="1" applyBorder="1" applyAlignment="1">
      <alignment horizontal="center" vertical="center" wrapText="1"/>
    </xf>
    <xf numFmtId="164" fontId="16" fillId="0" borderId="60" xfId="0" applyNumberFormat="1" applyFont="1" applyBorder="1" applyAlignment="1">
      <alignment horizontal="center" vertical="center" wrapText="1"/>
    </xf>
    <xf numFmtId="164" fontId="16" fillId="8" borderId="66" xfId="0" applyNumberFormat="1" applyFont="1" applyFill="1" applyBorder="1" applyAlignment="1">
      <alignment horizontal="center" vertical="center" wrapText="1"/>
    </xf>
    <xf numFmtId="164" fontId="16" fillId="8" borderId="60" xfId="0" applyNumberFormat="1" applyFont="1" applyFill="1" applyBorder="1" applyAlignment="1">
      <alignment horizontal="center" vertical="center" wrapText="1"/>
    </xf>
    <xf numFmtId="164" fontId="16" fillId="0" borderId="59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0" fontId="10" fillId="3" borderId="60" xfId="0" applyFont="1" applyFill="1" applyBorder="1" applyAlignment="1">
      <alignment horizontal="center" vertical="center" wrapText="1"/>
    </xf>
    <xf numFmtId="17" fontId="11" fillId="3" borderId="60" xfId="0" applyNumberFormat="1" applyFont="1" applyFill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164" fontId="23" fillId="0" borderId="26" xfId="0" applyNumberFormat="1" applyFont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 wrapText="1"/>
    </xf>
    <xf numFmtId="164" fontId="23" fillId="0" borderId="40" xfId="0" applyNumberFormat="1" applyFont="1" applyBorder="1" applyAlignment="1">
      <alignment horizontal="center" vertical="center" wrapText="1"/>
    </xf>
    <xf numFmtId="17" fontId="11" fillId="2" borderId="66" xfId="0" applyNumberFormat="1" applyFont="1" applyFill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 wrapText="1"/>
    </xf>
    <xf numFmtId="164" fontId="9" fillId="0" borderId="60" xfId="0" applyNumberFormat="1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164" fontId="12" fillId="2" borderId="60" xfId="0" applyNumberFormat="1" applyFont="1" applyFill="1" applyBorder="1" applyAlignment="1">
      <alignment horizontal="center" vertical="center" wrapText="1"/>
    </xf>
    <xf numFmtId="0" fontId="9" fillId="8" borderId="71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164" fontId="12" fillId="8" borderId="60" xfId="0" applyNumberFormat="1" applyFont="1" applyFill="1" applyBorder="1" applyAlignment="1">
      <alignment horizontal="center" vertical="center" wrapText="1"/>
    </xf>
    <xf numFmtId="0" fontId="10" fillId="3" borderId="48" xfId="0" applyFont="1" applyFill="1" applyBorder="1" applyAlignment="1">
      <alignment horizontal="center" vertical="center" wrapText="1"/>
    </xf>
    <xf numFmtId="17" fontId="11" fillId="3" borderId="48" xfId="0" applyNumberFormat="1" applyFont="1" applyFill="1" applyBorder="1" applyAlignment="1">
      <alignment horizontal="center" vertical="center" wrapText="1"/>
    </xf>
    <xf numFmtId="0" fontId="11" fillId="0" borderId="70" xfId="0" applyFont="1" applyBorder="1" applyAlignment="1">
      <alignment horizontal="center" vertical="center" wrapText="1"/>
    </xf>
    <xf numFmtId="164" fontId="14" fillId="0" borderId="60" xfId="0" applyNumberFormat="1" applyFont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1" fillId="2" borderId="66" xfId="0" applyFont="1" applyFill="1" applyBorder="1" applyAlignment="1">
      <alignment horizontal="center" vertical="center" wrapText="1"/>
    </xf>
    <xf numFmtId="164" fontId="12" fillId="2" borderId="66" xfId="0" applyNumberFormat="1" applyFont="1" applyFill="1" applyBorder="1" applyAlignment="1">
      <alignment horizontal="center" vertical="center" wrapText="1"/>
    </xf>
    <xf numFmtId="164" fontId="12" fillId="8" borderId="66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center" wrapText="1"/>
    </xf>
    <xf numFmtId="0" fontId="6" fillId="2" borderId="40" xfId="0" applyFont="1" applyFill="1" applyBorder="1" applyAlignment="1">
      <alignment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164" fontId="10" fillId="0" borderId="27" xfId="0" applyNumberFormat="1" applyFont="1" applyBorder="1" applyAlignment="1">
      <alignment horizontal="center" vertical="center" wrapText="1"/>
    </xf>
    <xf numFmtId="164" fontId="12" fillId="0" borderId="27" xfId="0" applyNumberFormat="1" applyFont="1" applyBorder="1" applyAlignment="1">
      <alignment horizontal="center" vertical="center" wrapText="1"/>
    </xf>
    <xf numFmtId="164" fontId="10" fillId="0" borderId="40" xfId="0" applyNumberFormat="1" applyFont="1" applyBorder="1" applyAlignment="1">
      <alignment horizontal="center" vertical="center" wrapText="1"/>
    </xf>
    <xf numFmtId="0" fontId="59" fillId="9" borderId="0" xfId="0" applyFont="1" applyFill="1"/>
    <xf numFmtId="0" fontId="0" fillId="10" borderId="0" xfId="0" applyFill="1"/>
    <xf numFmtId="0" fontId="9" fillId="10" borderId="0" xfId="0" applyFont="1" applyFill="1" applyAlignment="1">
      <alignment horizontal="left" vertical="center"/>
    </xf>
    <xf numFmtId="0" fontId="15" fillId="10" borderId="0" xfId="0" applyFont="1" applyFill="1" applyAlignment="1">
      <alignment horizontal="center" vertical="center" wrapText="1"/>
    </xf>
    <xf numFmtId="0" fontId="60" fillId="9" borderId="0" xfId="0" applyFont="1" applyFill="1"/>
    <xf numFmtId="0" fontId="60" fillId="10" borderId="0" xfId="0" applyFont="1" applyFill="1"/>
    <xf numFmtId="0" fontId="11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5" xfId="0" applyFont="1" applyFill="1" applyBorder="1" applyAlignment="1">
      <alignment horizontal="center" vertical="center" wrapText="1"/>
    </xf>
    <xf numFmtId="0" fontId="7" fillId="3" borderId="65" xfId="0" applyFont="1" applyFill="1" applyBorder="1" applyAlignment="1">
      <alignment horizontal="center" vertical="center" wrapText="1"/>
    </xf>
    <xf numFmtId="0" fontId="7" fillId="3" borderId="5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3" xfId="0" applyFont="1" applyBorder="1" applyAlignment="1">
      <alignment horizontal="center" vertical="center" textRotation="90" wrapText="1"/>
    </xf>
    <xf numFmtId="0" fontId="10" fillId="3" borderId="55" xfId="0" applyFont="1" applyFill="1" applyBorder="1" applyAlignment="1">
      <alignment horizontal="center" vertical="center" wrapText="1"/>
    </xf>
    <xf numFmtId="0" fontId="10" fillId="3" borderId="5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" fontId="57" fillId="3" borderId="55" xfId="0" applyNumberFormat="1" applyFont="1" applyFill="1" applyBorder="1" applyAlignment="1">
      <alignment horizontal="center" vertical="center" wrapText="1"/>
    </xf>
    <xf numFmtId="0" fontId="57" fillId="3" borderId="56" xfId="0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57" xfId="0" applyFont="1" applyBorder="1" applyAlignment="1">
      <alignment horizontal="center" vertical="center" textRotation="90" wrapText="1"/>
    </xf>
    <xf numFmtId="0" fontId="12" fillId="0" borderId="26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3" borderId="63" xfId="0" applyFont="1" applyFill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63" xfId="0" applyFont="1" applyFill="1" applyBorder="1" applyAlignment="1">
      <alignment horizontal="center" vertical="center" wrapText="1"/>
    </xf>
    <xf numFmtId="0" fontId="6" fillId="0" borderId="69" xfId="0" applyFont="1" applyBorder="1" applyAlignment="1">
      <alignment horizontal="right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10" fillId="3" borderId="66" xfId="0" applyFont="1" applyFill="1" applyBorder="1" applyAlignment="1">
      <alignment horizontal="center" vertical="center" wrapText="1"/>
    </xf>
    <xf numFmtId="0" fontId="58" fillId="3" borderId="66" xfId="0" applyFont="1" applyFill="1" applyBorder="1" applyAlignment="1">
      <alignment horizontal="center" vertical="center" wrapText="1"/>
    </xf>
    <xf numFmtId="14" fontId="7" fillId="3" borderId="52" xfId="0" applyNumberFormat="1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17" fontId="6" fillId="3" borderId="36" xfId="0" applyNumberFormat="1" applyFont="1" applyFill="1" applyBorder="1" applyAlignment="1">
      <alignment horizontal="center" vertical="center" wrapText="1"/>
    </xf>
    <xf numFmtId="17" fontId="6" fillId="3" borderId="37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</cellXfs>
  <cellStyles count="189">
    <cellStyle name="Bill No" xfId="37"/>
    <cellStyle name="Bill Title" xfId="38"/>
    <cellStyle name="Body" xfId="39"/>
    <cellStyle name="C                      " xfId="40"/>
    <cellStyle name="Calc Currency (0)" xfId="41"/>
    <cellStyle name="category" xfId="42"/>
    <cellStyle name="Comma 2" xfId="43"/>
    <cellStyle name="Comma 2 2" xfId="44"/>
    <cellStyle name="Comma 3" xfId="45"/>
    <cellStyle name="Comma 4" xfId="169"/>
    <cellStyle name="Comma 5" xfId="153"/>
    <cellStyle name="Comma 7" xfId="46"/>
    <cellStyle name="Copied" xfId="47"/>
    <cellStyle name="Curren - Style1" xfId="48"/>
    <cellStyle name="Curren - Style2" xfId="49"/>
    <cellStyle name="Curren - Style3" xfId="50"/>
    <cellStyle name="Curren - Style4" xfId="51"/>
    <cellStyle name="Curren - Style5" xfId="52"/>
    <cellStyle name="Curren - Style6" xfId="53"/>
    <cellStyle name="Curren - Style7" xfId="54"/>
    <cellStyle name="Curren - Style8" xfId="55"/>
    <cellStyle name="Currency $" xfId="56"/>
    <cellStyle name="Currency 2" xfId="159"/>
    <cellStyle name="Currency 2 2" xfId="160"/>
    <cellStyle name="Currency 2 2 2" xfId="161"/>
    <cellStyle name="Currency 2 3" xfId="162"/>
    <cellStyle name="Currency 2 4" xfId="163"/>
    <cellStyle name="Currency 2 5" xfId="164"/>
    <cellStyle name="Custom - Style8" xfId="57"/>
    <cellStyle name="Data   - Style2" xfId="58"/>
    <cellStyle name="Data   - Style2 2" xfId="129"/>
    <cellStyle name="Data   - Style2 2 2" xfId="170"/>
    <cellStyle name="Data   - Style2 3" xfId="171"/>
    <cellStyle name="Data   - Style2 3 2" xfId="185"/>
    <cellStyle name="Data   - Style2 4" xfId="140"/>
    <cellStyle name="Date" xfId="59"/>
    <cellStyle name="Entered" xfId="60"/>
    <cellStyle name="Euro" xfId="61"/>
    <cellStyle name="Excel Built-in Normal" xfId="165"/>
    <cellStyle name="F2" xfId="62"/>
    <cellStyle name="F3" xfId="63"/>
    <cellStyle name="F4" xfId="64"/>
    <cellStyle name="F5" xfId="65"/>
    <cellStyle name="F6" xfId="66"/>
    <cellStyle name="F7" xfId="67"/>
    <cellStyle name="F8" xfId="68"/>
    <cellStyle name="Fixed" xfId="69"/>
    <cellStyle name="FORM" xfId="70"/>
    <cellStyle name="Grey" xfId="71"/>
    <cellStyle name="HEADER" xfId="72"/>
    <cellStyle name="Header1" xfId="73"/>
    <cellStyle name="Header2" xfId="74"/>
    <cellStyle name="Header2 2" xfId="128"/>
    <cellStyle name="Header2 3" xfId="141"/>
    <cellStyle name="Heading1" xfId="75"/>
    <cellStyle name="Heading2" xfId="76"/>
    <cellStyle name="Hyperlink 2" xfId="1"/>
    <cellStyle name="Hyperlink 2 2" xfId="77"/>
    <cellStyle name="Input [yellow]" xfId="78"/>
    <cellStyle name="Input [yellow] 2" xfId="127"/>
    <cellStyle name="Input [yellow] 3" xfId="142"/>
    <cellStyle name="Labels - Style3" xfId="79"/>
    <cellStyle name="Labels - Style3 2" xfId="126"/>
    <cellStyle name="Labels - Style3 2 2" xfId="172"/>
    <cellStyle name="Labels - Style3 3" xfId="173"/>
    <cellStyle name="Labels - Style3 3 2" xfId="186"/>
    <cellStyle name="Labels - Style3 4" xfId="143"/>
    <cellStyle name="Model" xfId="80"/>
    <cellStyle name="Normal" xfId="0" builtinId="0"/>
    <cellStyle name="Normal - Style1" xfId="81"/>
    <cellStyle name="Normal 10" xfId="36"/>
    <cellStyle name="Normal 11" xfId="82"/>
    <cellStyle name="Normal 11 2" xfId="174"/>
    <cellStyle name="Normal 12" xfId="83"/>
    <cellStyle name="Normal 12 2" xfId="175"/>
    <cellStyle name="Normal 13" xfId="35"/>
    <cellStyle name="Normal 13 2" xfId="154"/>
    <cellStyle name="Normal 14" xfId="97"/>
    <cellStyle name="Normal 14 2" xfId="166"/>
    <cellStyle name="Normal 15" xfId="131"/>
    <cellStyle name="Normal 16" xfId="132"/>
    <cellStyle name="Normal 17" xfId="2"/>
    <cellStyle name="Normal 17 2" xfId="30"/>
    <cellStyle name="Normal 17 3" xfId="84"/>
    <cellStyle name="Normal 17 4" xfId="150"/>
    <cellStyle name="Normal 18" xfId="130"/>
    <cellStyle name="Normal 19" xfId="133"/>
    <cellStyle name="Normal 2" xfId="3"/>
    <cellStyle name="Normal 2 2" xfId="4"/>
    <cellStyle name="Normal 2 2 2" xfId="85"/>
    <cellStyle name="Normal 2 3" xfId="5"/>
    <cellStyle name="Normal 2 3 2" xfId="31"/>
    <cellStyle name="Normal 2 3 2 2" xfId="167"/>
    <cellStyle name="Normal 2 3 3" xfId="86"/>
    <cellStyle name="Normal 2 3 3 2" xfId="156"/>
    <cellStyle name="Normal 2 4" xfId="6"/>
    <cellStyle name="Normal 2 5" xfId="155"/>
    <cellStyle name="Normal 2 6" xfId="87"/>
    <cellStyle name="Normal 20" xfId="134"/>
    <cellStyle name="Normal 21" xfId="135"/>
    <cellStyle name="Normal 22" xfId="149"/>
    <cellStyle name="Normal 23" xfId="136"/>
    <cellStyle name="Normal 3" xfId="7"/>
    <cellStyle name="Normal 3 12" xfId="8"/>
    <cellStyle name="Normal 3 12 2" xfId="32"/>
    <cellStyle name="Normal 3 12 3" xfId="89"/>
    <cellStyle name="Normal 3 12 4" xfId="151"/>
    <cellStyle name="Normal 3 2" xfId="9"/>
    <cellStyle name="Normal 3 2 2" xfId="33"/>
    <cellStyle name="Normal 3 2 2 2" xfId="168"/>
    <cellStyle name="Normal 3 2 3" xfId="90"/>
    <cellStyle name="Normal 3 2 4" xfId="157"/>
    <cellStyle name="Normal 3 3" xfId="91"/>
    <cellStyle name="Normal 3 3 2" xfId="139"/>
    <cellStyle name="Normal 3 4" xfId="88"/>
    <cellStyle name="Normal 3 5" xfId="137"/>
    <cellStyle name="Normal 4" xfId="10"/>
    <cellStyle name="Normal 4 2" xfId="11"/>
    <cellStyle name="Normal 4 3" xfId="12"/>
    <cellStyle name="Normal 4 4" xfId="13"/>
    <cellStyle name="Normal 4 5" xfId="14"/>
    <cellStyle name="Normal 4 6" xfId="15"/>
    <cellStyle name="Normal 5" xfId="16"/>
    <cellStyle name="Normal 5 2" xfId="17"/>
    <cellStyle name="Normal 5 3" xfId="18"/>
    <cellStyle name="Normal 5 4" xfId="19"/>
    <cellStyle name="Normal 5 5" xfId="20"/>
    <cellStyle name="Normal 5 6" xfId="21"/>
    <cellStyle name="Normal 6" xfId="22"/>
    <cellStyle name="Normal 6 2" xfId="34"/>
    <cellStyle name="Normal 6 2 2" xfId="181"/>
    <cellStyle name="Normal 6 3" xfId="95"/>
    <cellStyle name="Normal 6 3 2" xfId="184"/>
    <cellStyle name="Normal 6 3 3" xfId="183"/>
    <cellStyle name="Normal 6 3 4" xfId="182"/>
    <cellStyle name="Normal 6 4" xfId="152"/>
    <cellStyle name="Normal 7" xfId="23"/>
    <cellStyle name="Normal 7 2" xfId="24"/>
    <cellStyle name="Normal 7 3" xfId="25"/>
    <cellStyle name="Normal 7 4" xfId="26"/>
    <cellStyle name="Normal 7 5" xfId="27"/>
    <cellStyle name="Normal 7 6" xfId="28"/>
    <cellStyle name="Normal 8" xfId="98"/>
    <cellStyle name="Normal 8 2" xfId="138"/>
    <cellStyle name="Normal 9" xfId="99"/>
    <cellStyle name="Percent [2]" xfId="100"/>
    <cellStyle name="Percent [2] 2" xfId="101"/>
    <cellStyle name="Percent [2] 3" xfId="102"/>
    <cellStyle name="Percent [2] 4" xfId="103"/>
    <cellStyle name="Percent [2] 5" xfId="104"/>
    <cellStyle name="Percent [2] 6" xfId="105"/>
    <cellStyle name="Percent 2" xfId="29"/>
    <cellStyle name="Percent 2 2" xfId="106"/>
    <cellStyle name="Percent 2 2 2" xfId="176"/>
    <cellStyle name="Percent 2 3" xfId="158"/>
    <cellStyle name="Percent 2 4" xfId="144"/>
    <cellStyle name="Percent 3" xfId="107"/>
    <cellStyle name="Reset  - Style7" xfId="108"/>
    <cellStyle name="RevList" xfId="109"/>
    <cellStyle name="Style 1" xfId="110"/>
    <cellStyle name="subhead" xfId="111"/>
    <cellStyle name="Subtotal" xfId="112"/>
    <cellStyle name="Table  - Style6" xfId="113"/>
    <cellStyle name="Table  - Style6 2" xfId="92"/>
    <cellStyle name="Table  - Style6 2 2" xfId="177"/>
    <cellStyle name="Table  - Style6 3" xfId="178"/>
    <cellStyle name="Table  - Style6 3 2" xfId="187"/>
    <cellStyle name="Table  - Style6 4" xfId="145"/>
    <cellStyle name="Times New Roman" xfId="114"/>
    <cellStyle name="Title  - Style1" xfId="115"/>
    <cellStyle name="TotCol - Style5" xfId="116"/>
    <cellStyle name="TotRow - Style4" xfId="117"/>
    <cellStyle name="TotRow - Style4 2" xfId="93"/>
    <cellStyle name="TotRow - Style4 2 2" xfId="179"/>
    <cellStyle name="TotRow - Style4 3" xfId="180"/>
    <cellStyle name="TotRow - Style4 3 2" xfId="188"/>
    <cellStyle name="TotRow - Style4 4" xfId="146"/>
    <cellStyle name="Tusental (0)_pldt" xfId="118"/>
    <cellStyle name="Tusental_pldt" xfId="119"/>
    <cellStyle name="v" xfId="120"/>
    <cellStyle name="v 2" xfId="94"/>
    <cellStyle name="v 3" xfId="147"/>
    <cellStyle name="v_Monthly statement  IPC-37-VII-A_Feb 2009 Fina2" xfId="121"/>
    <cellStyle name="v_Monthly statement  IPC-37-VII-A_Feb 2009 Fina2 2" xfId="96"/>
    <cellStyle name="v_Monthly statement  IPC-37-VII-A_Feb 2009 Fina2 3" xfId="148"/>
    <cellStyle name="Valuta (0)_pldt" xfId="122"/>
    <cellStyle name="Valuta_pldt" xfId="123"/>
    <cellStyle name="쉼표_BOQIV-D(Original)" xfId="124"/>
    <cellStyle name="표준_INDRCT" xfId="1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"/>
  <sheetViews>
    <sheetView zoomScale="70" zoomScaleNormal="70" workbookViewId="0">
      <pane xSplit="4" ySplit="4" topLeftCell="E5" activePane="bottomRight" state="frozen"/>
      <selection pane="topRight" activeCell="E1" sqref="E1"/>
      <selection pane="bottomLeft" activeCell="A4" sqref="A4"/>
      <selection pane="bottomRight" activeCell="F11" sqref="F11"/>
    </sheetView>
  </sheetViews>
  <sheetFormatPr defaultColWidth="9.1796875" defaultRowHeight="13"/>
  <cols>
    <col min="1" max="1" width="5.7265625" style="1" customWidth="1"/>
    <col min="2" max="2" width="30.26953125" style="1" customWidth="1"/>
    <col min="3" max="3" width="21.1796875" style="1" customWidth="1"/>
    <col min="4" max="4" width="3.453125" style="1" customWidth="1"/>
    <col min="5" max="5" width="9.453125" style="1" customWidth="1"/>
    <col min="6" max="6" width="10.7265625" style="1" customWidth="1"/>
    <col min="7" max="7" width="9.1796875" style="1" bestFit="1" customWidth="1"/>
    <col min="8" max="8" width="9.54296875" style="1" customWidth="1"/>
    <col min="9" max="9" width="9.81640625" style="1" customWidth="1"/>
    <col min="10" max="10" width="10.1796875" style="1" customWidth="1"/>
    <col min="11" max="11" width="10.26953125" style="1" customWidth="1"/>
    <col min="12" max="12" width="10" style="1" customWidth="1"/>
    <col min="13" max="13" width="14.81640625" style="3" customWidth="1"/>
    <col min="14" max="14" width="8.7265625" style="1" customWidth="1"/>
    <col min="15" max="15" width="13.7265625" style="3" customWidth="1"/>
    <col min="16" max="16" width="9.1796875" style="1"/>
    <col min="17" max="17" width="10.54296875" style="1" bestFit="1" customWidth="1"/>
    <col min="18" max="16384" width="9.1796875" style="1"/>
  </cols>
  <sheetData>
    <row r="1" spans="1:17" ht="21.75" customHeight="1">
      <c r="A1" s="232"/>
      <c r="B1" s="219" t="s">
        <v>103</v>
      </c>
      <c r="C1" s="220"/>
      <c r="D1" s="220"/>
      <c r="E1" s="220"/>
      <c r="F1" s="220"/>
      <c r="G1" s="220"/>
      <c r="H1" s="221"/>
      <c r="I1" s="222">
        <v>43952</v>
      </c>
      <c r="J1" s="223"/>
      <c r="K1" s="11"/>
      <c r="L1" s="115" t="s">
        <v>104</v>
      </c>
      <c r="M1" s="192"/>
      <c r="N1" s="193"/>
      <c r="O1" s="194"/>
    </row>
    <row r="2" spans="1:17" ht="21.75" customHeight="1">
      <c r="A2" s="233"/>
      <c r="B2" s="11" t="s">
        <v>102</v>
      </c>
      <c r="C2" s="192"/>
      <c r="D2" s="193"/>
      <c r="E2" s="193"/>
      <c r="F2" s="193"/>
      <c r="G2" s="193"/>
      <c r="H2" s="113"/>
      <c r="I2" s="224" t="s">
        <v>105</v>
      </c>
      <c r="J2" s="225"/>
      <c r="K2" s="116">
        <v>1887</v>
      </c>
      <c r="L2" s="114"/>
      <c r="M2" s="11" t="s">
        <v>0</v>
      </c>
      <c r="N2" s="191" t="s">
        <v>93</v>
      </c>
      <c r="O2" s="191"/>
    </row>
    <row r="3" spans="1:17" ht="18" customHeight="1">
      <c r="A3" s="232"/>
      <c r="B3" s="197" t="s">
        <v>1</v>
      </c>
      <c r="C3" s="198"/>
      <c r="D3" s="201"/>
      <c r="E3" s="190" t="s">
        <v>2</v>
      </c>
      <c r="F3" s="190"/>
      <c r="G3" s="190"/>
      <c r="H3" s="190"/>
      <c r="I3" s="190"/>
      <c r="J3" s="190"/>
      <c r="K3" s="190"/>
      <c r="L3" s="190"/>
      <c r="M3" s="190"/>
      <c r="N3" s="190" t="s">
        <v>3</v>
      </c>
      <c r="O3" s="190"/>
    </row>
    <row r="4" spans="1:17" ht="19.5" customHeight="1" thickBot="1">
      <c r="A4" s="234"/>
      <c r="B4" s="199"/>
      <c r="C4" s="200"/>
      <c r="D4" s="227"/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9" t="s">
        <v>11</v>
      </c>
      <c r="M4" s="28" t="s">
        <v>12</v>
      </c>
      <c r="N4" s="29" t="s">
        <v>13</v>
      </c>
      <c r="O4" s="28" t="s">
        <v>12</v>
      </c>
    </row>
    <row r="5" spans="1:17" ht="26.25" customHeight="1">
      <c r="A5" s="228" t="s">
        <v>26</v>
      </c>
      <c r="B5" s="202" t="s">
        <v>14</v>
      </c>
      <c r="C5" s="203"/>
      <c r="D5" s="30"/>
      <c r="E5" s="87">
        <v>503.33499999999998</v>
      </c>
      <c r="F5" s="87">
        <v>751.86399999999992</v>
      </c>
      <c r="G5" s="87">
        <v>563.62100000000009</v>
      </c>
      <c r="H5" s="87">
        <v>578.6</v>
      </c>
      <c r="I5" s="87">
        <v>962.43500000000017</v>
      </c>
      <c r="J5" s="87">
        <v>917.36499999999978</v>
      </c>
      <c r="K5" s="87">
        <v>367.46</v>
      </c>
      <c r="L5" s="87">
        <v>1617.9649999999997</v>
      </c>
      <c r="M5" s="46">
        <f t="shared" ref="M5:M18" si="0">SUM(E5:L5)</f>
        <v>6262.6450000000004</v>
      </c>
      <c r="N5" s="59">
        <v>101.114</v>
      </c>
      <c r="O5" s="58">
        <f>SUM(N5)</f>
        <v>101.114</v>
      </c>
    </row>
    <row r="6" spans="1:17" ht="26.25" customHeight="1">
      <c r="A6" s="229"/>
      <c r="B6" s="195" t="s">
        <v>15</v>
      </c>
      <c r="C6" s="196"/>
      <c r="D6" s="22"/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57">
        <f t="shared" si="0"/>
        <v>0</v>
      </c>
      <c r="N6" s="87">
        <v>0</v>
      </c>
      <c r="O6" s="56">
        <f>SUM(N6)</f>
        <v>0</v>
      </c>
    </row>
    <row r="7" spans="1:17" ht="25.5" customHeight="1">
      <c r="A7" s="229"/>
      <c r="B7" s="195" t="s">
        <v>16</v>
      </c>
      <c r="C7" s="196"/>
      <c r="D7" s="22"/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57">
        <f t="shared" si="0"/>
        <v>0</v>
      </c>
      <c r="N7" s="87">
        <v>0</v>
      </c>
      <c r="O7" s="56">
        <f>SUM(N7)</f>
        <v>0</v>
      </c>
    </row>
    <row r="8" spans="1:17" ht="25.5" customHeight="1">
      <c r="A8" s="230"/>
      <c r="B8" s="226" t="s">
        <v>92</v>
      </c>
      <c r="C8" s="196"/>
      <c r="D8" s="61"/>
      <c r="E8" s="49"/>
      <c r="F8" s="49"/>
      <c r="G8" s="49"/>
      <c r="H8" s="49"/>
      <c r="I8" s="49"/>
      <c r="J8" s="49"/>
      <c r="K8" s="49"/>
      <c r="L8" s="49"/>
      <c r="M8" s="57">
        <f t="shared" si="0"/>
        <v>0</v>
      </c>
      <c r="N8" s="89"/>
      <c r="O8" s="56">
        <f>SUM(N8)</f>
        <v>0</v>
      </c>
    </row>
    <row r="9" spans="1:17" s="3" customFormat="1" ht="30" customHeight="1" thickBot="1">
      <c r="A9" s="231"/>
      <c r="B9" s="204" t="s">
        <v>17</v>
      </c>
      <c r="C9" s="205"/>
      <c r="D9" s="32">
        <v>1</v>
      </c>
      <c r="E9" s="33">
        <f t="shared" ref="E9:L9" si="1">ROUND((E5+E6-E7-E8),3)</f>
        <v>503.33499999999998</v>
      </c>
      <c r="F9" s="33">
        <f t="shared" si="1"/>
        <v>751.86400000000003</v>
      </c>
      <c r="G9" s="33">
        <f t="shared" si="1"/>
        <v>563.62099999999998</v>
      </c>
      <c r="H9" s="33">
        <f t="shared" si="1"/>
        <v>578.6</v>
      </c>
      <c r="I9" s="33">
        <f t="shared" si="1"/>
        <v>962.43499999999995</v>
      </c>
      <c r="J9" s="33">
        <f t="shared" si="1"/>
        <v>917.36500000000001</v>
      </c>
      <c r="K9" s="33">
        <f t="shared" si="1"/>
        <v>367.46</v>
      </c>
      <c r="L9" s="33">
        <f t="shared" si="1"/>
        <v>1617.9649999999999</v>
      </c>
      <c r="M9" s="55">
        <f t="shared" si="0"/>
        <v>6262.6450000000004</v>
      </c>
      <c r="N9" s="33">
        <f>ROUND((N5+N6-N7-N8),3)</f>
        <v>101.114</v>
      </c>
      <c r="O9" s="54">
        <f t="shared" ref="O9:O24" si="2">SUM(N9:N9)</f>
        <v>101.114</v>
      </c>
      <c r="P9" s="2"/>
    </row>
    <row r="10" spans="1:17" s="5" customFormat="1" ht="30.75" customHeight="1">
      <c r="A10" s="228" t="s">
        <v>27</v>
      </c>
      <c r="B10" s="206" t="s">
        <v>18</v>
      </c>
      <c r="C10" s="207"/>
      <c r="D10" s="35"/>
      <c r="E10" s="89">
        <v>449.95800000000003</v>
      </c>
      <c r="F10" s="89">
        <v>705.21400000000006</v>
      </c>
      <c r="G10" s="89">
        <v>515.65300000000002</v>
      </c>
      <c r="H10" s="89">
        <v>550.33050911999999</v>
      </c>
      <c r="I10" s="89">
        <v>923.88699999999994</v>
      </c>
      <c r="J10" s="89">
        <v>780.1820864</v>
      </c>
      <c r="K10" s="89">
        <v>352.36390152400003</v>
      </c>
      <c r="L10" s="89">
        <v>1544.6674312098801</v>
      </c>
      <c r="M10" s="46">
        <f t="shared" si="0"/>
        <v>5822.2559282538796</v>
      </c>
      <c r="N10" s="53">
        <v>83.578999999999994</v>
      </c>
      <c r="O10" s="58">
        <f t="shared" si="2"/>
        <v>83.578999999999994</v>
      </c>
      <c r="Q10" s="6"/>
    </row>
    <row r="11" spans="1:17" s="5" customFormat="1" ht="39.75" customHeight="1">
      <c r="A11" s="229"/>
      <c r="B11" s="26" t="s">
        <v>86</v>
      </c>
      <c r="C11" s="27" t="s">
        <v>90</v>
      </c>
      <c r="D11" s="23"/>
      <c r="E11" s="89">
        <v>2.5819999999999999</v>
      </c>
      <c r="F11" s="89">
        <v>1.7410000000000001</v>
      </c>
      <c r="G11" s="89">
        <v>3.6254</v>
      </c>
      <c r="H11" s="89">
        <v>4.3840000000000003</v>
      </c>
      <c r="I11" s="89">
        <v>0</v>
      </c>
      <c r="J11" s="89">
        <v>18.066399999999998</v>
      </c>
      <c r="K11" s="89">
        <v>0</v>
      </c>
      <c r="L11" s="89">
        <v>0</v>
      </c>
      <c r="M11" s="57">
        <f t="shared" si="0"/>
        <v>30.398799999999998</v>
      </c>
      <c r="N11" s="89"/>
      <c r="O11" s="56">
        <f t="shared" si="2"/>
        <v>0</v>
      </c>
      <c r="Q11" s="6"/>
    </row>
    <row r="12" spans="1:17" s="3" customFormat="1" ht="38.25" customHeight="1">
      <c r="A12" s="229"/>
      <c r="B12" s="201" t="s">
        <v>84</v>
      </c>
      <c r="C12" s="201"/>
      <c r="D12" s="23"/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57">
        <f t="shared" si="0"/>
        <v>0</v>
      </c>
      <c r="N12" s="52">
        <v>6.8170000000000002</v>
      </c>
      <c r="O12" s="56">
        <f t="shared" si="2"/>
        <v>6.8170000000000002</v>
      </c>
      <c r="Q12" s="2"/>
    </row>
    <row r="13" spans="1:17" s="3" customFormat="1" ht="30" customHeight="1" thickBot="1">
      <c r="A13" s="231"/>
      <c r="B13" s="208" t="s">
        <v>19</v>
      </c>
      <c r="C13" s="209"/>
      <c r="D13" s="32">
        <v>2</v>
      </c>
      <c r="E13" s="33">
        <f>ROUND((E10+E12+E11),3)</f>
        <v>452.54</v>
      </c>
      <c r="F13" s="33">
        <f t="shared" ref="F13:L13" si="3">F10+F12+F11</f>
        <v>706.95500000000004</v>
      </c>
      <c r="G13" s="33">
        <f t="shared" si="3"/>
        <v>519.27840000000003</v>
      </c>
      <c r="H13" s="33">
        <f t="shared" si="3"/>
        <v>554.71450912</v>
      </c>
      <c r="I13" s="33">
        <f t="shared" si="3"/>
        <v>923.88699999999994</v>
      </c>
      <c r="J13" s="33">
        <f t="shared" si="3"/>
        <v>798.24848640000005</v>
      </c>
      <c r="K13" s="33">
        <f t="shared" si="3"/>
        <v>352.36390152400003</v>
      </c>
      <c r="L13" s="33">
        <f t="shared" si="3"/>
        <v>1544.6674312098801</v>
      </c>
      <c r="M13" s="55">
        <f t="shared" si="0"/>
        <v>5852.6547282538795</v>
      </c>
      <c r="N13" s="34">
        <f>N10+N12</f>
        <v>90.395999999999987</v>
      </c>
      <c r="O13" s="54">
        <f t="shared" si="2"/>
        <v>90.395999999999987</v>
      </c>
    </row>
    <row r="14" spans="1:17" s="3" customFormat="1" ht="32.25" customHeight="1">
      <c r="A14" s="228" t="s">
        <v>28</v>
      </c>
      <c r="B14" s="210" t="s">
        <v>91</v>
      </c>
      <c r="C14" s="211"/>
      <c r="D14" s="35">
        <v>3</v>
      </c>
      <c r="E14" s="90">
        <v>31</v>
      </c>
      <c r="F14" s="90">
        <v>18</v>
      </c>
      <c r="G14" s="90">
        <v>23</v>
      </c>
      <c r="H14" s="90">
        <v>1.5</v>
      </c>
      <c r="I14" s="90">
        <v>1.5</v>
      </c>
      <c r="J14" s="90">
        <v>79.5</v>
      </c>
      <c r="K14" s="90">
        <v>0.5</v>
      </c>
      <c r="L14" s="90">
        <v>5.5</v>
      </c>
      <c r="M14" s="46">
        <f t="shared" si="0"/>
        <v>160.5</v>
      </c>
      <c r="N14" s="53">
        <v>10</v>
      </c>
      <c r="O14" s="58">
        <f t="shared" si="2"/>
        <v>10</v>
      </c>
    </row>
    <row r="15" spans="1:17" s="3" customFormat="1" ht="29.25" customHeight="1">
      <c r="A15" s="229"/>
      <c r="B15" s="212" t="s">
        <v>88</v>
      </c>
      <c r="C15" s="213"/>
      <c r="D15" s="23">
        <v>4</v>
      </c>
      <c r="E15" s="52">
        <f>ROUND((E9-E14),3)</f>
        <v>472.33499999999998</v>
      </c>
      <c r="F15" s="52">
        <f t="shared" ref="F15:L15" si="4">F9-F14</f>
        <v>733.86400000000003</v>
      </c>
      <c r="G15" s="52">
        <f t="shared" si="4"/>
        <v>540.62099999999998</v>
      </c>
      <c r="H15" s="52">
        <f t="shared" si="4"/>
        <v>577.1</v>
      </c>
      <c r="I15" s="52">
        <f t="shared" si="4"/>
        <v>960.93499999999995</v>
      </c>
      <c r="J15" s="52">
        <f t="shared" si="4"/>
        <v>837.86500000000001</v>
      </c>
      <c r="K15" s="52">
        <f t="shared" si="4"/>
        <v>366.96</v>
      </c>
      <c r="L15" s="52">
        <f t="shared" si="4"/>
        <v>1612.4649999999999</v>
      </c>
      <c r="M15" s="57">
        <f t="shared" si="0"/>
        <v>6102.1450000000004</v>
      </c>
      <c r="N15" s="52">
        <f>N9-N14</f>
        <v>91.114000000000004</v>
      </c>
      <c r="O15" s="56">
        <f t="shared" si="2"/>
        <v>91.114000000000004</v>
      </c>
      <c r="Q15" s="2"/>
    </row>
    <row r="16" spans="1:17" s="8" customFormat="1" ht="32.25" customHeight="1">
      <c r="A16" s="229"/>
      <c r="B16" s="195" t="s">
        <v>20</v>
      </c>
      <c r="C16" s="196"/>
      <c r="D16" s="23">
        <v>5</v>
      </c>
      <c r="E16" s="4">
        <f>ROUND((E15-E13),3)</f>
        <v>19.795000000000002</v>
      </c>
      <c r="F16" s="4">
        <f t="shared" ref="F16:L16" si="5">F15-F13</f>
        <v>26.908999999999992</v>
      </c>
      <c r="G16" s="4">
        <f t="shared" si="5"/>
        <v>21.342599999999948</v>
      </c>
      <c r="H16" s="4">
        <f t="shared" si="5"/>
        <v>22.38549088000002</v>
      </c>
      <c r="I16" s="4">
        <f t="shared" si="5"/>
        <v>37.048000000000002</v>
      </c>
      <c r="J16" s="4">
        <f t="shared" si="5"/>
        <v>39.616513599999962</v>
      </c>
      <c r="K16" s="4">
        <f t="shared" si="5"/>
        <v>14.596098475999952</v>
      </c>
      <c r="L16" s="4">
        <f t="shared" si="5"/>
        <v>67.79756879011984</v>
      </c>
      <c r="M16" s="10">
        <f t="shared" si="0"/>
        <v>249.49027174611973</v>
      </c>
      <c r="N16" s="4">
        <f>N9-N13-N14</f>
        <v>0.71800000000001774</v>
      </c>
      <c r="O16" s="31">
        <f t="shared" si="2"/>
        <v>0.71800000000001774</v>
      </c>
      <c r="Q16" s="2"/>
    </row>
    <row r="17" spans="1:15" s="8" customFormat="1" ht="42" customHeight="1">
      <c r="A17" s="229"/>
      <c r="B17" s="24" t="s">
        <v>89</v>
      </c>
      <c r="C17" s="25">
        <v>0.05</v>
      </c>
      <c r="D17" s="23">
        <v>6</v>
      </c>
      <c r="E17" s="4">
        <f t="shared" ref="E17:L17" si="6">ROUND((E13*$C$17),3)</f>
        <v>22.626999999999999</v>
      </c>
      <c r="F17" s="4">
        <f t="shared" si="6"/>
        <v>35.347999999999999</v>
      </c>
      <c r="G17" s="4">
        <f t="shared" si="6"/>
        <v>25.963999999999999</v>
      </c>
      <c r="H17" s="4">
        <f t="shared" si="6"/>
        <v>27.736000000000001</v>
      </c>
      <c r="I17" s="4">
        <f t="shared" si="6"/>
        <v>46.194000000000003</v>
      </c>
      <c r="J17" s="4">
        <f t="shared" si="6"/>
        <v>39.911999999999999</v>
      </c>
      <c r="K17" s="4">
        <f t="shared" si="6"/>
        <v>17.617999999999999</v>
      </c>
      <c r="L17" s="4">
        <f t="shared" si="6"/>
        <v>77.233000000000004</v>
      </c>
      <c r="M17" s="10">
        <f t="shared" si="0"/>
        <v>292.63200000000001</v>
      </c>
      <c r="N17" s="4">
        <f>ROUND((N13*$C$17),3)</f>
        <v>4.5199999999999996</v>
      </c>
      <c r="O17" s="31">
        <f t="shared" si="2"/>
        <v>4.5199999999999996</v>
      </c>
    </row>
    <row r="18" spans="1:15" s="8" customFormat="1" ht="30.75" customHeight="1">
      <c r="A18" s="229"/>
      <c r="B18" s="195" t="s">
        <v>87</v>
      </c>
      <c r="C18" s="196"/>
      <c r="D18" s="23">
        <v>7</v>
      </c>
      <c r="E18" s="7">
        <f t="shared" ref="E18:L18" si="7">IF((E16-E17)&lt;0,0,(E16-E17))</f>
        <v>0</v>
      </c>
      <c r="F18" s="7">
        <f t="shared" si="7"/>
        <v>0</v>
      </c>
      <c r="G18" s="7">
        <f t="shared" si="7"/>
        <v>0</v>
      </c>
      <c r="H18" s="7">
        <f t="shared" si="7"/>
        <v>0</v>
      </c>
      <c r="I18" s="7">
        <f t="shared" si="7"/>
        <v>0</v>
      </c>
      <c r="J18" s="7">
        <f t="shared" si="7"/>
        <v>0</v>
      </c>
      <c r="K18" s="7">
        <f t="shared" si="7"/>
        <v>0</v>
      </c>
      <c r="L18" s="7">
        <f t="shared" si="7"/>
        <v>0</v>
      </c>
      <c r="M18" s="10">
        <f t="shared" si="0"/>
        <v>0</v>
      </c>
      <c r="N18" s="4">
        <f>IF((N16-N17)&lt;0,0,(N16-N17))</f>
        <v>0</v>
      </c>
      <c r="O18" s="31">
        <f t="shared" si="2"/>
        <v>0</v>
      </c>
    </row>
    <row r="19" spans="1:15" s="8" customFormat="1" ht="25.5" customHeight="1" thickBot="1">
      <c r="A19" s="229"/>
      <c r="B19" s="195" t="s">
        <v>23</v>
      </c>
      <c r="C19" s="196"/>
      <c r="D19" s="23">
        <v>8</v>
      </c>
      <c r="E19" s="12">
        <f t="shared" ref="E19:L19" si="8">E16*5/E17</f>
        <v>4.3741989658372749</v>
      </c>
      <c r="F19" s="12">
        <f t="shared" si="8"/>
        <v>3.8062973859907197</v>
      </c>
      <c r="G19" s="12">
        <f t="shared" si="8"/>
        <v>4.1100369742720595</v>
      </c>
      <c r="H19" s="12">
        <f t="shared" si="8"/>
        <v>4.0354576867608918</v>
      </c>
      <c r="I19" s="12">
        <f t="shared" si="8"/>
        <v>4.0100445945360867</v>
      </c>
      <c r="J19" s="12">
        <f t="shared" si="8"/>
        <v>4.9629827620765639</v>
      </c>
      <c r="K19" s="12">
        <f t="shared" si="8"/>
        <v>4.1423823578158565</v>
      </c>
      <c r="L19" s="12">
        <f t="shared" si="8"/>
        <v>4.3891580535599966</v>
      </c>
      <c r="M19" s="10">
        <f>(E19+F19+G19+H19+I19+J19+K19+L19)/8</f>
        <v>4.2288198476061813</v>
      </c>
      <c r="N19" s="12">
        <f>N16*5/N17</f>
        <v>0.79424778761063919</v>
      </c>
      <c r="O19" s="31">
        <f t="shared" si="2"/>
        <v>0.79424778761063919</v>
      </c>
    </row>
    <row r="20" spans="1:15" s="8" customFormat="1" ht="25.5" customHeight="1" thickBot="1">
      <c r="A20" s="214" t="s">
        <v>99</v>
      </c>
      <c r="B20" s="110" t="s">
        <v>96</v>
      </c>
      <c r="C20" s="50">
        <v>43922</v>
      </c>
      <c r="D20" s="108">
        <v>9</v>
      </c>
      <c r="E20" s="109">
        <v>800</v>
      </c>
      <c r="F20" s="109">
        <v>900</v>
      </c>
      <c r="G20" s="109">
        <v>700</v>
      </c>
      <c r="H20" s="109">
        <v>800</v>
      </c>
      <c r="I20" s="109">
        <v>1200</v>
      </c>
      <c r="J20" s="109">
        <v>1400</v>
      </c>
      <c r="K20" s="109">
        <v>500</v>
      </c>
      <c r="L20" s="109">
        <v>2400</v>
      </c>
      <c r="M20" s="10">
        <f>(E20+F20+G20+H20+I20+J20+K20+L20)</f>
        <v>8700</v>
      </c>
      <c r="N20" s="109">
        <v>500</v>
      </c>
      <c r="O20" s="58">
        <f t="shared" si="2"/>
        <v>500</v>
      </c>
    </row>
    <row r="21" spans="1:15" s="8" customFormat="1" ht="25.5" customHeight="1" thickBot="1">
      <c r="A21" s="215"/>
      <c r="B21" s="110" t="s">
        <v>97</v>
      </c>
      <c r="C21" s="50">
        <f>I1</f>
        <v>43952</v>
      </c>
      <c r="D21" s="108">
        <v>10</v>
      </c>
      <c r="E21" s="109">
        <v>100</v>
      </c>
      <c r="F21" s="109">
        <v>150</v>
      </c>
      <c r="G21" s="109">
        <v>200</v>
      </c>
      <c r="H21" s="109">
        <v>400</v>
      </c>
      <c r="I21" s="109">
        <v>250</v>
      </c>
      <c r="J21" s="109">
        <v>500</v>
      </c>
      <c r="K21" s="109">
        <v>699</v>
      </c>
      <c r="L21" s="109">
        <v>855</v>
      </c>
      <c r="M21" s="10">
        <f>(E21+F21+G21+H21+I21+J21+K21+L21)</f>
        <v>3154</v>
      </c>
      <c r="N21" s="109">
        <v>50</v>
      </c>
      <c r="O21" s="58">
        <f t="shared" si="2"/>
        <v>50</v>
      </c>
    </row>
    <row r="22" spans="1:15" s="8" customFormat="1" ht="25.5" customHeight="1" thickBot="1">
      <c r="A22" s="215"/>
      <c r="B22" s="111" t="s">
        <v>98</v>
      </c>
      <c r="C22" s="112">
        <f>I1</f>
        <v>43952</v>
      </c>
      <c r="D22" s="108">
        <v>11</v>
      </c>
      <c r="E22" s="109">
        <f t="shared" ref="E22:L22" si="9">E20+E21</f>
        <v>900</v>
      </c>
      <c r="F22" s="109">
        <f t="shared" si="9"/>
        <v>1050</v>
      </c>
      <c r="G22" s="109">
        <f t="shared" si="9"/>
        <v>900</v>
      </c>
      <c r="H22" s="109">
        <f t="shared" si="9"/>
        <v>1200</v>
      </c>
      <c r="I22" s="109">
        <f t="shared" si="9"/>
        <v>1450</v>
      </c>
      <c r="J22" s="109">
        <f t="shared" si="9"/>
        <v>1900</v>
      </c>
      <c r="K22" s="109">
        <f t="shared" si="9"/>
        <v>1199</v>
      </c>
      <c r="L22" s="109">
        <f t="shared" si="9"/>
        <v>3255</v>
      </c>
      <c r="M22" s="10">
        <f>(E22+F22+G22+H22+I22+J22+K22+L22)</f>
        <v>11854</v>
      </c>
      <c r="N22" s="109">
        <f>N20+N21</f>
        <v>550</v>
      </c>
      <c r="O22" s="58">
        <f t="shared" si="2"/>
        <v>550</v>
      </c>
    </row>
    <row r="23" spans="1:15" s="8" customFormat="1" ht="34.15" customHeight="1">
      <c r="A23" s="215"/>
      <c r="B23" s="217" t="s">
        <v>100</v>
      </c>
      <c r="C23" s="218"/>
      <c r="D23" s="108">
        <v>12</v>
      </c>
      <c r="E23" s="109">
        <f t="shared" ref="E23:L23" si="10">E22-E9</f>
        <v>396.66500000000002</v>
      </c>
      <c r="F23" s="109">
        <f t="shared" si="10"/>
        <v>298.13599999999997</v>
      </c>
      <c r="G23" s="109">
        <f t="shared" si="10"/>
        <v>336.37900000000002</v>
      </c>
      <c r="H23" s="109">
        <f t="shared" si="10"/>
        <v>621.4</v>
      </c>
      <c r="I23" s="109">
        <f t="shared" si="10"/>
        <v>487.56500000000005</v>
      </c>
      <c r="J23" s="109">
        <f t="shared" si="10"/>
        <v>982.63499999999999</v>
      </c>
      <c r="K23" s="109">
        <f t="shared" si="10"/>
        <v>831.54</v>
      </c>
      <c r="L23" s="109">
        <f t="shared" si="10"/>
        <v>1637.0350000000001</v>
      </c>
      <c r="M23" s="10">
        <f>(E23+F23+G23+H23+I23+J23+K23+L23)</f>
        <v>5591.3549999999996</v>
      </c>
      <c r="N23" s="109">
        <f>N22-N9</f>
        <v>448.88599999999997</v>
      </c>
      <c r="O23" s="58">
        <f t="shared" si="2"/>
        <v>448.88599999999997</v>
      </c>
    </row>
    <row r="24" spans="1:15" ht="64.150000000000006" customHeight="1">
      <c r="A24" s="216"/>
      <c r="B24" s="51" t="s">
        <v>101</v>
      </c>
      <c r="C24" s="50">
        <f>I1</f>
        <v>43952</v>
      </c>
      <c r="D24" s="108">
        <v>13</v>
      </c>
      <c r="E24" s="60">
        <f t="shared" ref="E24:L24" si="11">E23-E14</f>
        <v>365.66500000000002</v>
      </c>
      <c r="F24" s="60">
        <f t="shared" si="11"/>
        <v>280.13599999999997</v>
      </c>
      <c r="G24" s="60">
        <f t="shared" si="11"/>
        <v>313.37900000000002</v>
      </c>
      <c r="H24" s="60">
        <f t="shared" si="11"/>
        <v>619.9</v>
      </c>
      <c r="I24" s="60">
        <f t="shared" si="11"/>
        <v>486.06500000000005</v>
      </c>
      <c r="J24" s="60">
        <f t="shared" si="11"/>
        <v>903.13499999999999</v>
      </c>
      <c r="K24" s="60">
        <f t="shared" si="11"/>
        <v>831.04</v>
      </c>
      <c r="L24" s="60">
        <f t="shared" si="11"/>
        <v>1631.5350000000001</v>
      </c>
      <c r="M24" s="10">
        <f>(E24+F24+G24+H24+I24+J24+K24+L24)</f>
        <v>5430.8549999999996</v>
      </c>
      <c r="N24" s="60">
        <f>N23-N14</f>
        <v>438.88599999999997</v>
      </c>
      <c r="O24" s="31">
        <f t="shared" si="2"/>
        <v>438.88599999999997</v>
      </c>
    </row>
    <row r="25" spans="1:15" ht="12" customHeight="1">
      <c r="E25" s="9"/>
    </row>
  </sheetData>
  <mergeCells count="29">
    <mergeCell ref="A20:A24"/>
    <mergeCell ref="B23:C23"/>
    <mergeCell ref="B1:H1"/>
    <mergeCell ref="I1:J1"/>
    <mergeCell ref="I2:J2"/>
    <mergeCell ref="C2:G2"/>
    <mergeCell ref="B8:C8"/>
    <mergeCell ref="B16:C16"/>
    <mergeCell ref="B18:C18"/>
    <mergeCell ref="D3:D4"/>
    <mergeCell ref="E3:M3"/>
    <mergeCell ref="A5:A9"/>
    <mergeCell ref="A1:A4"/>
    <mergeCell ref="A10:A13"/>
    <mergeCell ref="A14:A19"/>
    <mergeCell ref="N3:O3"/>
    <mergeCell ref="N2:O2"/>
    <mergeCell ref="M1:O1"/>
    <mergeCell ref="B19:C19"/>
    <mergeCell ref="B3:C4"/>
    <mergeCell ref="B12:C12"/>
    <mergeCell ref="B5:C5"/>
    <mergeCell ref="B6:C6"/>
    <mergeCell ref="B7:C7"/>
    <mergeCell ref="B9:C9"/>
    <mergeCell ref="B10:C10"/>
    <mergeCell ref="B13:C13"/>
    <mergeCell ref="B14:C14"/>
    <mergeCell ref="B15:C15"/>
  </mergeCells>
  <pageMargins left="0.3" right="0.2" top="0.81" bottom="0.23" header="0.17" footer="0.16"/>
  <pageSetup paperSize="9" scale="85" orientation="landscape" copies="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2"/>
  <sheetViews>
    <sheetView workbookViewId="0">
      <selection activeCell="C27" sqref="C27"/>
    </sheetView>
  </sheetViews>
  <sheetFormatPr defaultRowHeight="12.5"/>
  <cols>
    <col min="2" max="2" width="16.453125" bestFit="1" customWidth="1"/>
    <col min="3" max="3" width="29" bestFit="1" customWidth="1"/>
    <col min="4" max="4" width="4.54296875" customWidth="1"/>
    <col min="5" max="5" width="29" bestFit="1" customWidth="1"/>
    <col min="7" max="7" width="27.1796875" customWidth="1"/>
    <col min="10" max="10" width="12.7265625" bestFit="1" customWidth="1"/>
  </cols>
  <sheetData>
    <row r="1" spans="2:12" s="1" customFormat="1" ht="13">
      <c r="B1" s="188" t="s">
        <v>150</v>
      </c>
      <c r="C1" s="189" t="s">
        <v>151</v>
      </c>
      <c r="E1" s="9"/>
      <c r="J1" s="3"/>
      <c r="L1" s="3"/>
    </row>
    <row r="2" spans="2:12" s="1" customFormat="1" ht="13">
      <c r="J2" s="3"/>
      <c r="L2" s="3"/>
    </row>
    <row r="3" spans="2:12" s="1" customFormat="1" ht="14.5">
      <c r="B3" s="184" t="s">
        <v>125</v>
      </c>
      <c r="C3" s="184" t="s">
        <v>126</v>
      </c>
      <c r="E3" s="184" t="s">
        <v>127</v>
      </c>
      <c r="G3" s="184" t="s">
        <v>128</v>
      </c>
      <c r="J3" s="184" t="s">
        <v>129</v>
      </c>
      <c r="L3" s="3"/>
    </row>
    <row r="4" spans="2:12" s="1" customFormat="1" ht="13">
      <c r="B4"/>
      <c r="C4"/>
      <c r="E4"/>
      <c r="G4"/>
      <c r="J4"/>
      <c r="L4" s="3"/>
    </row>
    <row r="5" spans="2:12" s="1" customFormat="1" ht="13">
      <c r="B5" s="185" t="s">
        <v>104</v>
      </c>
      <c r="C5" s="185" t="s">
        <v>1</v>
      </c>
      <c r="E5" s="185" t="s">
        <v>1</v>
      </c>
      <c r="G5" s="185" t="s">
        <v>102</v>
      </c>
      <c r="J5" s="185" t="s">
        <v>102</v>
      </c>
      <c r="L5" s="3"/>
    </row>
    <row r="6" spans="2:12" s="1" customFormat="1" ht="13">
      <c r="B6" s="185" t="s">
        <v>102</v>
      </c>
      <c r="C6" s="185" t="s">
        <v>130</v>
      </c>
      <c r="E6" s="185" t="s">
        <v>130</v>
      </c>
      <c r="G6" s="185" t="s">
        <v>1</v>
      </c>
      <c r="J6" s="185" t="s">
        <v>1</v>
      </c>
      <c r="L6" s="3"/>
    </row>
    <row r="7" spans="2:12" s="1" customFormat="1" ht="13">
      <c r="B7" s="185" t="s">
        <v>105</v>
      </c>
      <c r="C7" s="185" t="s">
        <v>131</v>
      </c>
      <c r="E7" s="185" t="s">
        <v>132</v>
      </c>
      <c r="G7" s="185" t="s">
        <v>130</v>
      </c>
      <c r="J7" s="185" t="s">
        <v>130</v>
      </c>
      <c r="L7" s="3"/>
    </row>
    <row r="8" spans="2:12" s="1" customFormat="1" ht="13">
      <c r="B8"/>
      <c r="C8" s="185" t="s">
        <v>133</v>
      </c>
      <c r="E8" s="185" t="s">
        <v>134</v>
      </c>
      <c r="G8" s="185" t="s">
        <v>135</v>
      </c>
      <c r="J8" s="185" t="s">
        <v>136</v>
      </c>
      <c r="L8" s="3"/>
    </row>
    <row r="9" spans="2:12" s="1" customFormat="1" ht="13">
      <c r="B9"/>
      <c r="C9" s="185" t="s">
        <v>137</v>
      </c>
      <c r="E9" s="185" t="s">
        <v>138</v>
      </c>
      <c r="G9" s="185" t="s">
        <v>148</v>
      </c>
      <c r="J9" s="185" t="s">
        <v>139</v>
      </c>
      <c r="L9" s="3"/>
    </row>
    <row r="10" spans="2:12" s="1" customFormat="1" ht="13">
      <c r="B10"/>
      <c r="C10"/>
      <c r="E10"/>
      <c r="G10" s="186" t="s">
        <v>149</v>
      </c>
      <c r="H10"/>
      <c r="J10" s="187"/>
      <c r="L10" s="3"/>
    </row>
    <row r="11" spans="2:12" s="1" customFormat="1" ht="14.5">
      <c r="B11" s="184" t="s">
        <v>141</v>
      </c>
      <c r="C11" s="184" t="s">
        <v>142</v>
      </c>
      <c r="E11"/>
      <c r="G11" s="185" t="s">
        <v>140</v>
      </c>
      <c r="H11"/>
      <c r="J11" s="3"/>
      <c r="L11" s="3"/>
    </row>
    <row r="12" spans="2:12" s="1" customFormat="1" ht="13">
      <c r="B12"/>
      <c r="C12"/>
      <c r="E12"/>
      <c r="F12"/>
      <c r="G12" s="185" t="s">
        <v>143</v>
      </c>
      <c r="J12" s="3"/>
      <c r="L12" s="3"/>
    </row>
    <row r="13" spans="2:12" s="1" customFormat="1" ht="13">
      <c r="B13" s="185" t="s">
        <v>144</v>
      </c>
      <c r="C13" s="185" t="s">
        <v>102</v>
      </c>
      <c r="E13"/>
      <c r="F13"/>
      <c r="G13"/>
      <c r="J13" s="3"/>
      <c r="L13" s="3"/>
    </row>
    <row r="14" spans="2:12" s="1" customFormat="1" ht="13">
      <c r="B14" s="185" t="s">
        <v>145</v>
      </c>
      <c r="C14" s="185" t="s">
        <v>1</v>
      </c>
      <c r="E14"/>
      <c r="F14"/>
      <c r="G14" t="s">
        <v>147</v>
      </c>
      <c r="J14" s="3"/>
      <c r="L14" s="3"/>
    </row>
    <row r="15" spans="2:12" s="1" customFormat="1" ht="13">
      <c r="B15"/>
      <c r="C15" s="185" t="s">
        <v>130</v>
      </c>
      <c r="E15"/>
      <c r="F15"/>
      <c r="G15"/>
      <c r="J15" s="3"/>
      <c r="L15" s="3"/>
    </row>
    <row r="16" spans="2:12" s="1" customFormat="1" ht="13">
      <c r="B16"/>
      <c r="C16" s="185" t="s">
        <v>146</v>
      </c>
      <c r="E16"/>
      <c r="F16"/>
      <c r="G16"/>
      <c r="J16" s="3"/>
      <c r="L16" s="3"/>
    </row>
    <row r="17" spans="2:12" s="1" customFormat="1" ht="13">
      <c r="B17"/>
      <c r="C17" s="185" t="s">
        <v>139</v>
      </c>
      <c r="E17"/>
      <c r="F17"/>
      <c r="G17"/>
      <c r="J17" s="3"/>
      <c r="L17" s="3"/>
    </row>
    <row r="18" spans="2:12" s="1" customFormat="1" ht="13">
      <c r="B18"/>
      <c r="C18"/>
      <c r="D18"/>
      <c r="E18"/>
      <c r="F18"/>
      <c r="G18"/>
      <c r="J18" s="3"/>
      <c r="L18" s="3"/>
    </row>
    <row r="19" spans="2:12" s="1" customFormat="1" ht="13">
      <c r="C19"/>
      <c r="D19"/>
      <c r="E19"/>
      <c r="F19"/>
      <c r="G19"/>
      <c r="J19" s="3"/>
      <c r="L19" s="3"/>
    </row>
    <row r="20" spans="2:12" s="1" customFormat="1" ht="13">
      <c r="J20" s="3"/>
      <c r="L20" s="3"/>
    </row>
    <row r="21" spans="2:12" s="1" customFormat="1" ht="13">
      <c r="J21" s="3"/>
      <c r="L21" s="3"/>
    </row>
    <row r="22" spans="2:12" s="1" customFormat="1" ht="13">
      <c r="J22" s="3"/>
      <c r="L22" s="3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zoomScale="85" zoomScaleNormal="85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G9" sqref="G9"/>
    </sheetView>
  </sheetViews>
  <sheetFormatPr defaultColWidth="9.1796875" defaultRowHeight="13"/>
  <cols>
    <col min="1" max="1" width="38.54296875" style="1" customWidth="1"/>
    <col min="2" max="2" width="14" style="1" customWidth="1"/>
    <col min="3" max="3" width="8.1796875" style="1" customWidth="1"/>
    <col min="4" max="4" width="9.453125" style="1" customWidth="1"/>
    <col min="5" max="5" width="10.7265625" style="1" customWidth="1"/>
    <col min="6" max="6" width="9.26953125" style="1" bestFit="1" customWidth="1"/>
    <col min="7" max="7" width="9.54296875" style="1" customWidth="1"/>
    <col min="8" max="8" width="9.81640625" style="1" customWidth="1"/>
    <col min="9" max="9" width="10.1796875" style="1" customWidth="1"/>
    <col min="10" max="10" width="10.26953125" style="1" customWidth="1"/>
    <col min="11" max="11" width="10" style="1" customWidth="1"/>
    <col min="12" max="12" width="14.81640625" style="3" customWidth="1"/>
    <col min="13" max="13" width="8.7265625" style="1" customWidth="1"/>
    <col min="14" max="14" width="13.7265625" style="3" customWidth="1"/>
    <col min="15" max="15" width="9.1796875" style="1"/>
    <col min="16" max="16" width="10.54296875" style="1" bestFit="1" customWidth="1"/>
    <col min="17" max="16384" width="9.1796875" style="1"/>
  </cols>
  <sheetData>
    <row r="1" spans="1:15" ht="21.75" customHeight="1">
      <c r="A1" s="219" t="s">
        <v>103</v>
      </c>
      <c r="B1" s="220"/>
      <c r="C1" s="220"/>
      <c r="D1" s="220"/>
      <c r="E1" s="220"/>
      <c r="F1" s="220"/>
      <c r="G1" s="221"/>
      <c r="H1" s="222">
        <v>43952</v>
      </c>
      <c r="I1" s="223"/>
      <c r="J1" s="11"/>
      <c r="K1" s="115" t="s">
        <v>104</v>
      </c>
      <c r="L1" s="192"/>
      <c r="M1" s="193"/>
      <c r="N1" s="194"/>
    </row>
    <row r="2" spans="1:15" ht="18" customHeight="1">
      <c r="A2" s="197" t="s">
        <v>1</v>
      </c>
      <c r="B2" s="201" t="s">
        <v>102</v>
      </c>
      <c r="C2" s="235" t="s">
        <v>105</v>
      </c>
      <c r="D2" s="190" t="s">
        <v>2</v>
      </c>
      <c r="E2" s="190"/>
      <c r="F2" s="190"/>
      <c r="G2" s="190"/>
      <c r="H2" s="190"/>
      <c r="I2" s="190"/>
      <c r="J2" s="190"/>
      <c r="K2" s="190"/>
      <c r="L2" s="190"/>
      <c r="M2" s="190" t="s">
        <v>3</v>
      </c>
      <c r="N2" s="190"/>
    </row>
    <row r="3" spans="1:15" ht="19.5" customHeight="1" thickBot="1">
      <c r="A3" s="199"/>
      <c r="B3" s="227"/>
      <c r="C3" s="236"/>
      <c r="D3" s="101" t="s">
        <v>4</v>
      </c>
      <c r="E3" s="101" t="s">
        <v>5</v>
      </c>
      <c r="F3" s="101" t="s">
        <v>6</v>
      </c>
      <c r="G3" s="101" t="s">
        <v>7</v>
      </c>
      <c r="H3" s="101" t="s">
        <v>8</v>
      </c>
      <c r="I3" s="101" t="s">
        <v>9</v>
      </c>
      <c r="J3" s="101" t="s">
        <v>10</v>
      </c>
      <c r="K3" s="29" t="s">
        <v>11</v>
      </c>
      <c r="L3" s="101" t="s">
        <v>12</v>
      </c>
      <c r="M3" s="29" t="s">
        <v>13</v>
      </c>
      <c r="N3" s="101" t="s">
        <v>12</v>
      </c>
    </row>
    <row r="4" spans="1:15" ht="26.25" customHeight="1">
      <c r="A4" s="102" t="s">
        <v>117</v>
      </c>
      <c r="B4" s="30"/>
      <c r="C4" s="123"/>
      <c r="D4" s="87">
        <v>1000</v>
      </c>
      <c r="E4" s="87">
        <v>2000</v>
      </c>
      <c r="F4" s="87">
        <v>1000</v>
      </c>
      <c r="G4" s="87">
        <v>1000</v>
      </c>
      <c r="H4" s="87">
        <v>3000</v>
      </c>
      <c r="I4" s="87">
        <v>4000</v>
      </c>
      <c r="J4" s="87">
        <v>1000</v>
      </c>
      <c r="K4" s="87">
        <v>4000</v>
      </c>
      <c r="L4" s="46">
        <f>SUM(D4:K4)</f>
        <v>17000</v>
      </c>
      <c r="M4" s="59">
        <v>500</v>
      </c>
      <c r="N4" s="58">
        <f>SUM(M4)</f>
        <v>500</v>
      </c>
    </row>
    <row r="5" spans="1:15" ht="26.25" customHeight="1">
      <c r="A5" s="99" t="s">
        <v>106</v>
      </c>
      <c r="B5" s="100" t="s">
        <v>107</v>
      </c>
      <c r="C5" s="122">
        <v>1766</v>
      </c>
      <c r="D5" s="87">
        <f>'Ageny Rqmt (Reinf)'!E24</f>
        <v>365.66500000000002</v>
      </c>
      <c r="E5" s="87">
        <f>'Ageny Rqmt (Reinf)'!F24</f>
        <v>280.13599999999997</v>
      </c>
      <c r="F5" s="87">
        <f>'Ageny Rqmt (Reinf)'!G24</f>
        <v>313.37900000000002</v>
      </c>
      <c r="G5" s="87">
        <f>'Ageny Rqmt (Reinf)'!H24</f>
        <v>619.9</v>
      </c>
      <c r="H5" s="87">
        <f>'Ageny Rqmt (Reinf)'!I24</f>
        <v>486.06500000000005</v>
      </c>
      <c r="I5" s="87">
        <f>'Ageny Rqmt (Reinf)'!J24</f>
        <v>903.13499999999999</v>
      </c>
      <c r="J5" s="87">
        <f>'Ageny Rqmt (Reinf)'!K24</f>
        <v>831.04</v>
      </c>
      <c r="K5" s="87">
        <f>'Ageny Rqmt (Reinf)'!L24</f>
        <v>1631.5350000000001</v>
      </c>
      <c r="L5" s="57">
        <f t="shared" ref="L5:L6" si="0">SUM(D5:K5)</f>
        <v>5430.8549999999996</v>
      </c>
      <c r="M5" s="20">
        <f>'Ageny Rqmt (Reinf)'!N24</f>
        <v>438.88599999999997</v>
      </c>
      <c r="N5" s="56">
        <f>SUM(M5)</f>
        <v>438.88599999999997</v>
      </c>
    </row>
    <row r="6" spans="1:15" ht="25.5" customHeight="1">
      <c r="A6" s="99" t="s">
        <v>106</v>
      </c>
      <c r="B6" s="100" t="s">
        <v>108</v>
      </c>
      <c r="C6" s="122">
        <v>1768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57">
        <f t="shared" si="0"/>
        <v>0</v>
      </c>
      <c r="M6" s="20"/>
      <c r="N6" s="56">
        <f>SUM(M6)</f>
        <v>0</v>
      </c>
    </row>
    <row r="7" spans="1:15" ht="25.5" customHeight="1">
      <c r="A7" s="99" t="s">
        <v>106</v>
      </c>
      <c r="B7" s="100" t="s">
        <v>109</v>
      </c>
      <c r="C7" s="105"/>
      <c r="D7" s="117"/>
      <c r="E7" s="117"/>
      <c r="F7" s="117"/>
      <c r="G7" s="117"/>
      <c r="H7" s="117"/>
      <c r="I7" s="117"/>
      <c r="J7" s="117"/>
      <c r="K7" s="117"/>
      <c r="L7" s="118"/>
      <c r="M7" s="49"/>
      <c r="N7" s="119"/>
    </row>
    <row r="8" spans="1:15" ht="25.5" customHeight="1">
      <c r="A8" s="99" t="s">
        <v>106</v>
      </c>
      <c r="B8" s="100" t="s">
        <v>110</v>
      </c>
      <c r="C8" s="105"/>
      <c r="D8" s="117"/>
      <c r="E8" s="117"/>
      <c r="F8" s="117"/>
      <c r="G8" s="117"/>
      <c r="H8" s="117"/>
      <c r="I8" s="117"/>
      <c r="J8" s="117"/>
      <c r="K8" s="117"/>
      <c r="L8" s="118"/>
      <c r="M8" s="49"/>
      <c r="N8" s="119"/>
    </row>
    <row r="9" spans="1:15" ht="25.5" customHeight="1">
      <c r="A9" s="99" t="s">
        <v>106</v>
      </c>
      <c r="B9" s="100" t="s">
        <v>111</v>
      </c>
      <c r="C9" s="105"/>
      <c r="D9" s="117"/>
      <c r="E9" s="117"/>
      <c r="F9" s="117"/>
      <c r="G9" s="117"/>
      <c r="H9" s="117"/>
      <c r="I9" s="117"/>
      <c r="J9" s="117"/>
      <c r="K9" s="117"/>
      <c r="L9" s="118"/>
      <c r="M9" s="49"/>
      <c r="N9" s="119"/>
    </row>
    <row r="10" spans="1:15" ht="25.5" customHeight="1">
      <c r="A10" s="99" t="s">
        <v>106</v>
      </c>
      <c r="B10" s="100" t="s">
        <v>112</v>
      </c>
      <c r="C10" s="105"/>
      <c r="D10" s="117"/>
      <c r="E10" s="117"/>
      <c r="F10" s="117"/>
      <c r="G10" s="117"/>
      <c r="H10" s="117"/>
      <c r="I10" s="117"/>
      <c r="J10" s="117"/>
      <c r="K10" s="117"/>
      <c r="L10" s="118"/>
      <c r="M10" s="49"/>
      <c r="N10" s="119"/>
    </row>
    <row r="11" spans="1:15" ht="25.5" customHeight="1">
      <c r="A11" s="99" t="s">
        <v>106</v>
      </c>
      <c r="B11" s="100" t="s">
        <v>113</v>
      </c>
      <c r="C11" s="105"/>
      <c r="D11" s="117"/>
      <c r="E11" s="117"/>
      <c r="F11" s="117"/>
      <c r="G11" s="117"/>
      <c r="H11" s="117"/>
      <c r="I11" s="117"/>
      <c r="J11" s="117"/>
      <c r="K11" s="117"/>
      <c r="L11" s="118"/>
      <c r="M11" s="49"/>
      <c r="N11" s="119"/>
    </row>
    <row r="12" spans="1:15" ht="25.5" customHeight="1">
      <c r="A12" s="99" t="s">
        <v>106</v>
      </c>
      <c r="B12" s="100" t="s">
        <v>114</v>
      </c>
      <c r="C12" s="105"/>
      <c r="D12" s="117"/>
      <c r="E12" s="117"/>
      <c r="F12" s="117"/>
      <c r="G12" s="117"/>
      <c r="H12" s="117"/>
      <c r="I12" s="117"/>
      <c r="J12" s="117"/>
      <c r="K12" s="117"/>
      <c r="L12" s="118"/>
      <c r="M12" s="49"/>
      <c r="N12" s="119"/>
    </row>
    <row r="13" spans="1:15" ht="25.5" customHeight="1">
      <c r="A13" s="99" t="s">
        <v>106</v>
      </c>
      <c r="B13" s="100" t="s">
        <v>115</v>
      </c>
      <c r="C13" s="105"/>
      <c r="D13" s="117"/>
      <c r="E13" s="117"/>
      <c r="F13" s="117"/>
      <c r="G13" s="117"/>
      <c r="H13" s="117"/>
      <c r="I13" s="117"/>
      <c r="J13" s="117"/>
      <c r="K13" s="117"/>
      <c r="L13" s="118"/>
      <c r="M13" s="49"/>
      <c r="N13" s="119"/>
    </row>
    <row r="14" spans="1:15" ht="25.5" customHeight="1">
      <c r="A14" s="99" t="s">
        <v>106</v>
      </c>
      <c r="B14" s="100" t="s">
        <v>116</v>
      </c>
      <c r="C14" s="105"/>
      <c r="D14" s="117"/>
      <c r="E14" s="117"/>
      <c r="F14" s="117"/>
      <c r="G14" s="117"/>
      <c r="H14" s="117"/>
      <c r="I14" s="117"/>
      <c r="J14" s="117"/>
      <c r="K14" s="117"/>
      <c r="L14" s="118"/>
      <c r="M14" s="49"/>
      <c r="N14" s="119"/>
    </row>
    <row r="15" spans="1:15" ht="39.4" customHeight="1" thickBot="1">
      <c r="A15" s="98" t="s">
        <v>118</v>
      </c>
      <c r="B15" s="120">
        <f>H1</f>
        <v>43952</v>
      </c>
      <c r="C15" s="124"/>
      <c r="D15" s="33">
        <f>SUM(D5:D14)</f>
        <v>365.66500000000002</v>
      </c>
      <c r="E15" s="33">
        <f t="shared" ref="E15:K15" si="1">SUM(E5:E14)</f>
        <v>280.13599999999997</v>
      </c>
      <c r="F15" s="33">
        <f t="shared" si="1"/>
        <v>313.37900000000002</v>
      </c>
      <c r="G15" s="33">
        <f t="shared" si="1"/>
        <v>619.9</v>
      </c>
      <c r="H15" s="33">
        <f t="shared" si="1"/>
        <v>486.06500000000005</v>
      </c>
      <c r="I15" s="33">
        <f t="shared" si="1"/>
        <v>903.13499999999999</v>
      </c>
      <c r="J15" s="33">
        <f t="shared" si="1"/>
        <v>831.04</v>
      </c>
      <c r="K15" s="33">
        <f t="shared" si="1"/>
        <v>1631.5350000000001</v>
      </c>
      <c r="L15" s="57">
        <f>SUM(D15:K15)</f>
        <v>5430.8549999999996</v>
      </c>
      <c r="M15" s="33">
        <f>SUM(M5:M14)</f>
        <v>438.88599999999997</v>
      </c>
      <c r="N15" s="56">
        <f>SUM(M15)</f>
        <v>438.88599999999997</v>
      </c>
    </row>
    <row r="16" spans="1:15" s="3" customFormat="1" ht="39.4" customHeight="1" thickBot="1">
      <c r="A16" s="103" t="s">
        <v>119</v>
      </c>
      <c r="B16" s="121">
        <f>H1</f>
        <v>43952</v>
      </c>
      <c r="C16" s="121"/>
      <c r="D16" s="33">
        <f>D4-D15</f>
        <v>634.33500000000004</v>
      </c>
      <c r="E16" s="33">
        <f t="shared" ref="E16:M16" si="2">E4-E15</f>
        <v>1719.864</v>
      </c>
      <c r="F16" s="33">
        <f t="shared" si="2"/>
        <v>686.62099999999998</v>
      </c>
      <c r="G16" s="33">
        <f t="shared" si="2"/>
        <v>380.1</v>
      </c>
      <c r="H16" s="33">
        <f t="shared" si="2"/>
        <v>2513.9349999999999</v>
      </c>
      <c r="I16" s="33">
        <f t="shared" si="2"/>
        <v>3096.8649999999998</v>
      </c>
      <c r="J16" s="33">
        <f t="shared" si="2"/>
        <v>168.96000000000004</v>
      </c>
      <c r="K16" s="33">
        <f t="shared" si="2"/>
        <v>2368.4650000000001</v>
      </c>
      <c r="L16" s="55">
        <f>SUM(D16:K16)</f>
        <v>11569.145</v>
      </c>
      <c r="M16" s="33">
        <f t="shared" si="2"/>
        <v>61.114000000000033</v>
      </c>
      <c r="N16" s="54">
        <f t="shared" ref="N16" si="3">SUM(M16:M16)</f>
        <v>61.114000000000033</v>
      </c>
      <c r="O16" s="2"/>
    </row>
    <row r="17" spans="4:4">
      <c r="D17" s="9"/>
    </row>
  </sheetData>
  <mergeCells count="8">
    <mergeCell ref="M2:N2"/>
    <mergeCell ref="C2:C3"/>
    <mergeCell ref="A1:G1"/>
    <mergeCell ref="H1:I1"/>
    <mergeCell ref="L1:N1"/>
    <mergeCell ref="A2:A3"/>
    <mergeCell ref="B2:B3"/>
    <mergeCell ref="D2:L2"/>
  </mergeCells>
  <phoneticPr fontId="41" type="noConversion"/>
  <pageMargins left="0.3" right="0.2" top="0.81" bottom="0.23" header="0.17" footer="0.16"/>
  <pageSetup paperSize="9" scale="82" orientation="landscape" copies="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7"/>
  <sheetViews>
    <sheetView view="pageBreakPreview" zoomScale="55" zoomScaleNormal="100" zoomScaleSheetLayoutView="5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K4" sqref="K4:K5"/>
    </sheetView>
  </sheetViews>
  <sheetFormatPr defaultColWidth="9.1796875" defaultRowHeight="13"/>
  <cols>
    <col min="1" max="1" width="3.7265625" style="1" customWidth="1"/>
    <col min="2" max="2" width="14" style="1" customWidth="1"/>
    <col min="3" max="3" width="9.1796875" style="1" customWidth="1"/>
    <col min="4" max="4" width="8.81640625" style="1" customWidth="1"/>
    <col min="5" max="6" width="8.1796875" style="1" customWidth="1"/>
    <col min="7" max="7" width="10.453125" style="1" customWidth="1"/>
    <col min="8" max="8" width="12.26953125" style="1" customWidth="1"/>
    <col min="9" max="9" width="12.81640625" style="1" customWidth="1"/>
    <col min="10" max="10" width="13.26953125" style="1" customWidth="1"/>
    <col min="11" max="11" width="11.6328125" style="1" customWidth="1"/>
    <col min="12" max="12" width="12.54296875" style="1" customWidth="1"/>
    <col min="13" max="13" width="10.54296875" style="1" customWidth="1"/>
    <col min="14" max="14" width="11" style="1" customWidth="1"/>
    <col min="15" max="15" width="11.81640625" style="3" customWidth="1"/>
    <col min="16" max="16" width="11.26953125" style="1" customWidth="1"/>
    <col min="17" max="17" width="10" style="3" customWidth="1"/>
    <col min="18" max="18" width="10.1796875" style="1" customWidth="1"/>
    <col min="19" max="19" width="11" style="1" customWidth="1"/>
    <col min="20" max="21" width="10.26953125" style="1" customWidth="1"/>
    <col min="22" max="22" width="12.1796875" style="1" customWidth="1"/>
    <col min="23" max="23" width="16.1796875" style="1" customWidth="1"/>
    <col min="24" max="16384" width="9.1796875" style="1"/>
  </cols>
  <sheetData>
    <row r="1" spans="1:23" ht="21.75" customHeight="1" thickBot="1">
      <c r="A1" s="275" t="s">
        <v>120</v>
      </c>
      <c r="B1" s="276"/>
      <c r="C1" s="276"/>
      <c r="D1" s="276"/>
      <c r="E1" s="277"/>
      <c r="F1" s="277"/>
      <c r="G1" s="277"/>
      <c r="H1" s="277"/>
      <c r="I1" s="277"/>
      <c r="J1" s="276"/>
      <c r="K1" s="128">
        <v>43952</v>
      </c>
      <c r="L1" s="126"/>
      <c r="M1" s="13" t="s">
        <v>104</v>
      </c>
      <c r="N1" s="250"/>
      <c r="O1" s="250"/>
      <c r="P1" s="250"/>
      <c r="Q1" s="127"/>
      <c r="R1" s="127"/>
      <c r="S1" s="127"/>
    </row>
    <row r="2" spans="1:23" ht="21.75" customHeight="1" thickBot="1">
      <c r="A2" s="125"/>
      <c r="B2" s="241" t="s">
        <v>102</v>
      </c>
      <c r="C2" s="241"/>
      <c r="D2" s="241"/>
      <c r="E2" s="242"/>
      <c r="F2" s="242"/>
      <c r="G2" s="242"/>
      <c r="H2" s="242"/>
      <c r="I2" s="242"/>
      <c r="J2" s="156" t="s">
        <v>105</v>
      </c>
      <c r="K2" s="134"/>
      <c r="L2" s="79"/>
      <c r="M2" s="156" t="s">
        <v>0</v>
      </c>
      <c r="N2" s="251">
        <v>43982</v>
      </c>
      <c r="O2" s="252"/>
      <c r="P2" s="252"/>
      <c r="Q2" s="106"/>
      <c r="R2" s="107"/>
      <c r="S2" s="107"/>
    </row>
    <row r="3" spans="1:23" ht="21.75" customHeight="1" thickBot="1">
      <c r="A3" s="268"/>
      <c r="B3" s="269"/>
      <c r="C3" s="258" t="s">
        <v>26</v>
      </c>
      <c r="D3" s="259"/>
      <c r="E3" s="259"/>
      <c r="F3" s="260"/>
      <c r="G3" s="247"/>
      <c r="H3" s="261" t="s">
        <v>27</v>
      </c>
      <c r="I3" s="262"/>
      <c r="J3" s="263"/>
      <c r="K3" s="263"/>
      <c r="L3" s="264"/>
      <c r="M3" s="265" t="s">
        <v>28</v>
      </c>
      <c r="N3" s="266"/>
      <c r="O3" s="266"/>
      <c r="P3" s="266"/>
      <c r="Q3" s="266"/>
      <c r="R3" s="267"/>
      <c r="S3" s="253" t="s">
        <v>99</v>
      </c>
      <c r="T3" s="254"/>
      <c r="U3" s="254"/>
      <c r="V3" s="254"/>
      <c r="W3" s="255"/>
    </row>
    <row r="4" spans="1:23" ht="126.5" customHeight="1">
      <c r="A4" s="243" t="s">
        <v>24</v>
      </c>
      <c r="B4" s="243" t="s">
        <v>1</v>
      </c>
      <c r="C4" s="245" t="s">
        <v>29</v>
      </c>
      <c r="D4" s="246" t="s">
        <v>30</v>
      </c>
      <c r="E4" s="246" t="s">
        <v>31</v>
      </c>
      <c r="F4" s="246" t="s">
        <v>92</v>
      </c>
      <c r="G4" s="247" t="s">
        <v>32</v>
      </c>
      <c r="H4" s="237" t="s">
        <v>33</v>
      </c>
      <c r="I4" s="91" t="s">
        <v>95</v>
      </c>
      <c r="J4" s="84" t="s">
        <v>121</v>
      </c>
      <c r="K4" s="236" t="s">
        <v>122</v>
      </c>
      <c r="L4" s="238" t="s">
        <v>19</v>
      </c>
      <c r="M4" s="239" t="s">
        <v>91</v>
      </c>
      <c r="N4" s="273" t="s">
        <v>25</v>
      </c>
      <c r="O4" s="270" t="s">
        <v>20</v>
      </c>
      <c r="P4" s="104" t="s">
        <v>21</v>
      </c>
      <c r="Q4" s="270" t="s">
        <v>22</v>
      </c>
      <c r="R4" s="271" t="s">
        <v>23</v>
      </c>
      <c r="S4" s="163" t="s">
        <v>96</v>
      </c>
      <c r="T4" s="129" t="s">
        <v>97</v>
      </c>
      <c r="U4" s="111" t="s">
        <v>98</v>
      </c>
      <c r="V4" s="249" t="s">
        <v>100</v>
      </c>
      <c r="W4" s="147" t="s">
        <v>101</v>
      </c>
    </row>
    <row r="5" spans="1:23" ht="73.5" customHeight="1" thickBot="1">
      <c r="A5" s="244"/>
      <c r="B5" s="244"/>
      <c r="C5" s="237"/>
      <c r="D5" s="236"/>
      <c r="E5" s="236"/>
      <c r="F5" s="236"/>
      <c r="G5" s="248"/>
      <c r="H5" s="237"/>
      <c r="I5" s="92" t="s">
        <v>94</v>
      </c>
      <c r="J5" s="27" t="s">
        <v>85</v>
      </c>
      <c r="K5" s="236"/>
      <c r="L5" s="238"/>
      <c r="M5" s="240"/>
      <c r="N5" s="274"/>
      <c r="O5" s="235"/>
      <c r="P5" s="83">
        <v>0.05</v>
      </c>
      <c r="Q5" s="235"/>
      <c r="R5" s="272"/>
      <c r="S5" s="164">
        <v>42095</v>
      </c>
      <c r="T5" s="130">
        <f>K1</f>
        <v>43952</v>
      </c>
      <c r="U5" s="153">
        <f>T5</f>
        <v>43952</v>
      </c>
      <c r="V5" s="249"/>
      <c r="W5" s="148">
        <f>K1</f>
        <v>43952</v>
      </c>
    </row>
    <row r="6" spans="1:23" ht="21" customHeight="1" thickBot="1">
      <c r="A6" s="62"/>
      <c r="B6" s="63"/>
      <c r="C6" s="64"/>
      <c r="D6" s="65"/>
      <c r="E6" s="65"/>
      <c r="F6" s="66"/>
      <c r="G6" s="67">
        <v>1</v>
      </c>
      <c r="H6" s="64"/>
      <c r="I6" s="68"/>
      <c r="J6" s="69"/>
      <c r="K6" s="69"/>
      <c r="L6" s="135">
        <v>2</v>
      </c>
      <c r="M6" s="71">
        <v>3</v>
      </c>
      <c r="N6" s="70">
        <v>4</v>
      </c>
      <c r="O6" s="69">
        <v>5</v>
      </c>
      <c r="P6" s="69">
        <v>6</v>
      </c>
      <c r="Q6" s="69">
        <v>7</v>
      </c>
      <c r="R6" s="135">
        <v>8</v>
      </c>
      <c r="S6" s="165">
        <v>9</v>
      </c>
      <c r="T6" s="135">
        <v>10</v>
      </c>
      <c r="U6" s="135">
        <v>11</v>
      </c>
      <c r="V6" s="135">
        <v>12</v>
      </c>
      <c r="W6" s="135">
        <v>13</v>
      </c>
    </row>
    <row r="7" spans="1:23" ht="20.149999999999999" customHeight="1">
      <c r="A7" s="37">
        <v>1</v>
      </c>
      <c r="B7" s="37" t="s">
        <v>34</v>
      </c>
      <c r="C7" s="38">
        <v>0.56499999999999995</v>
      </c>
      <c r="D7" s="39"/>
      <c r="E7" s="40"/>
      <c r="F7" s="41"/>
      <c r="G7" s="42">
        <f>ROUND((C7+D7-E7-F7),3)</f>
        <v>0.56499999999999995</v>
      </c>
      <c r="H7" s="136">
        <v>0.13035772800000001</v>
      </c>
      <c r="I7" s="43"/>
      <c r="J7" s="44"/>
      <c r="K7" s="44"/>
      <c r="L7" s="137">
        <f>ROUND((H7-I7+J7+K7),3)</f>
        <v>0.13</v>
      </c>
      <c r="M7" s="45">
        <v>0.42799999999999999</v>
      </c>
      <c r="N7" s="72">
        <f>ROUND((G7-M7),3)</f>
        <v>0.13700000000000001</v>
      </c>
      <c r="O7" s="44">
        <f>ROUND((N7-L7),3)</f>
        <v>7.0000000000000001E-3</v>
      </c>
      <c r="P7" s="44">
        <f>ROUND((L7*$P$5),3)</f>
        <v>7.0000000000000001E-3</v>
      </c>
      <c r="Q7" s="44">
        <f>IF((O7-P7)&lt;0,0,(O7-P7))</f>
        <v>0</v>
      </c>
      <c r="R7" s="140">
        <f>O7*5/P7</f>
        <v>5</v>
      </c>
      <c r="S7" s="158"/>
      <c r="T7" s="131"/>
      <c r="U7" s="131">
        <f>S7+T7</f>
        <v>0</v>
      </c>
      <c r="V7" s="109">
        <f>G7-U7</f>
        <v>0.56499999999999995</v>
      </c>
      <c r="W7" s="166">
        <f>V7-M7</f>
        <v>0.13699999999999996</v>
      </c>
    </row>
    <row r="8" spans="1:23" ht="20.149999999999999" customHeight="1">
      <c r="A8" s="157">
        <v>2</v>
      </c>
      <c r="B8" s="157" t="s">
        <v>35</v>
      </c>
      <c r="C8" s="158">
        <v>49.92</v>
      </c>
      <c r="D8" s="131"/>
      <c r="E8" s="131">
        <v>6.0380000000000003</v>
      </c>
      <c r="F8" s="48"/>
      <c r="G8" s="159">
        <f t="shared" ref="G8:G55" si="0">ROUND((C8+D8-E8-F8),3)</f>
        <v>43.881999999999998</v>
      </c>
      <c r="H8" s="21">
        <v>28.931999999999999</v>
      </c>
      <c r="I8" s="86"/>
      <c r="J8" s="131"/>
      <c r="K8" s="131"/>
      <c r="L8" s="137">
        <f t="shared" ref="L8:L56" si="1">ROUND((H8-I8+J8+K8),3)</f>
        <v>28.931999999999999</v>
      </c>
      <c r="M8" s="75">
        <v>14</v>
      </c>
      <c r="N8" s="73">
        <f t="shared" ref="N8:N56" si="2">ROUND((G8-M8),3)</f>
        <v>29.882000000000001</v>
      </c>
      <c r="O8" s="141">
        <f t="shared" ref="O8:O56" si="3">ROUND((N8-L8),3)</f>
        <v>0.95</v>
      </c>
      <c r="P8" s="141">
        <f>ROUND((L8*$P$5),3)</f>
        <v>1.4470000000000001</v>
      </c>
      <c r="Q8" s="141">
        <f t="shared" ref="Q8:Q56" si="4">IF((O8-P8)&lt;0,0,(O8-P8))</f>
        <v>0</v>
      </c>
      <c r="R8" s="142">
        <f t="shared" ref="R8:R56" si="5">O8*5/P8</f>
        <v>3.2826537664132687</v>
      </c>
      <c r="S8" s="158"/>
      <c r="T8" s="131"/>
      <c r="U8" s="131">
        <f t="shared" ref="U8:U56" si="6">S8+T8</f>
        <v>0</v>
      </c>
      <c r="V8" s="109">
        <f t="shared" ref="V8:V56" si="7">G8-U8</f>
        <v>43.881999999999998</v>
      </c>
      <c r="W8" s="166">
        <f t="shared" ref="W8:W56" si="8">V8-M8</f>
        <v>29.881999999999998</v>
      </c>
    </row>
    <row r="9" spans="1:23" ht="20.149999999999999" customHeight="1">
      <c r="A9" s="157">
        <v>3</v>
      </c>
      <c r="B9" s="157" t="s">
        <v>36</v>
      </c>
      <c r="C9" s="158">
        <v>83.546999999999997</v>
      </c>
      <c r="D9" s="131"/>
      <c r="E9" s="131">
        <v>8.548</v>
      </c>
      <c r="F9" s="48"/>
      <c r="G9" s="159">
        <f t="shared" si="0"/>
        <v>74.998999999999995</v>
      </c>
      <c r="H9" s="138">
        <v>48.255868916799997</v>
      </c>
      <c r="I9" s="85"/>
      <c r="J9" s="131"/>
      <c r="K9" s="131"/>
      <c r="L9" s="137">
        <f t="shared" si="1"/>
        <v>48.256</v>
      </c>
      <c r="M9" s="75">
        <v>24.5</v>
      </c>
      <c r="N9" s="73">
        <f t="shared" si="2"/>
        <v>50.499000000000002</v>
      </c>
      <c r="O9" s="141">
        <f t="shared" si="3"/>
        <v>2.2429999999999999</v>
      </c>
      <c r="P9" s="141">
        <f t="shared" ref="P9:P56" si="9">ROUND((L9*$P$5),3)</f>
        <v>2.4129999999999998</v>
      </c>
      <c r="Q9" s="141">
        <f t="shared" si="4"/>
        <v>0</v>
      </c>
      <c r="R9" s="142">
        <f t="shared" si="5"/>
        <v>4.6477414007459599</v>
      </c>
      <c r="S9" s="158"/>
      <c r="T9" s="131"/>
      <c r="U9" s="131">
        <f t="shared" si="6"/>
        <v>0</v>
      </c>
      <c r="V9" s="109">
        <f t="shared" si="7"/>
        <v>74.998999999999995</v>
      </c>
      <c r="W9" s="166">
        <f t="shared" si="8"/>
        <v>50.498999999999995</v>
      </c>
    </row>
    <row r="10" spans="1:23" ht="20.149999999999999" customHeight="1">
      <c r="A10" s="157">
        <v>4</v>
      </c>
      <c r="B10" s="157" t="s">
        <v>37</v>
      </c>
      <c r="C10" s="158">
        <v>19.356000000000002</v>
      </c>
      <c r="D10" s="131"/>
      <c r="E10" s="131"/>
      <c r="F10" s="48"/>
      <c r="G10" s="159">
        <f t="shared" si="0"/>
        <v>19.356000000000002</v>
      </c>
      <c r="H10" s="138">
        <v>7.0401812219999993</v>
      </c>
      <c r="I10" s="85"/>
      <c r="J10" s="131"/>
      <c r="K10" s="131"/>
      <c r="L10" s="137">
        <f t="shared" si="1"/>
        <v>7.04</v>
      </c>
      <c r="M10" s="75">
        <v>12</v>
      </c>
      <c r="N10" s="73">
        <f t="shared" si="2"/>
        <v>7.3559999999999999</v>
      </c>
      <c r="O10" s="141">
        <f t="shared" si="3"/>
        <v>0.316</v>
      </c>
      <c r="P10" s="141">
        <f t="shared" si="9"/>
        <v>0.35199999999999998</v>
      </c>
      <c r="Q10" s="141">
        <f t="shared" si="4"/>
        <v>0</v>
      </c>
      <c r="R10" s="142">
        <f t="shared" si="5"/>
        <v>4.4886363636363642</v>
      </c>
      <c r="S10" s="158"/>
      <c r="T10" s="131"/>
      <c r="U10" s="131">
        <f t="shared" si="6"/>
        <v>0</v>
      </c>
      <c r="V10" s="109">
        <f t="shared" si="7"/>
        <v>19.356000000000002</v>
      </c>
      <c r="W10" s="166">
        <f t="shared" si="8"/>
        <v>7.3560000000000016</v>
      </c>
    </row>
    <row r="11" spans="1:23" ht="20.149999999999999" customHeight="1">
      <c r="A11" s="157">
        <v>5</v>
      </c>
      <c r="B11" s="157" t="s">
        <v>38</v>
      </c>
      <c r="C11" s="158">
        <v>686.23500000000001</v>
      </c>
      <c r="D11" s="131"/>
      <c r="E11" s="131">
        <v>45.485415000000003</v>
      </c>
      <c r="F11" s="48"/>
      <c r="G11" s="159">
        <f t="shared" si="0"/>
        <v>640.75</v>
      </c>
      <c r="H11" s="21">
        <v>606.70500000000004</v>
      </c>
      <c r="I11" s="86"/>
      <c r="J11" s="131"/>
      <c r="K11" s="131"/>
      <c r="L11" s="137">
        <f t="shared" si="1"/>
        <v>606.70500000000004</v>
      </c>
      <c r="M11" s="75">
        <v>3.8</v>
      </c>
      <c r="N11" s="73">
        <f t="shared" si="2"/>
        <v>636.95000000000005</v>
      </c>
      <c r="O11" s="141">
        <f t="shared" si="3"/>
        <v>30.245000000000001</v>
      </c>
      <c r="P11" s="141">
        <f t="shared" si="9"/>
        <v>30.335000000000001</v>
      </c>
      <c r="Q11" s="141">
        <f t="shared" si="4"/>
        <v>0</v>
      </c>
      <c r="R11" s="142">
        <f t="shared" si="5"/>
        <v>4.9851656502389972</v>
      </c>
      <c r="S11" s="158"/>
      <c r="T11" s="131"/>
      <c r="U11" s="131">
        <f t="shared" si="6"/>
        <v>0</v>
      </c>
      <c r="V11" s="109">
        <f t="shared" si="7"/>
        <v>640.75</v>
      </c>
      <c r="W11" s="166">
        <f t="shared" si="8"/>
        <v>636.95000000000005</v>
      </c>
    </row>
    <row r="12" spans="1:23" ht="20.149999999999999" customHeight="1">
      <c r="A12" s="157">
        <v>6</v>
      </c>
      <c r="B12" s="157" t="s">
        <v>39</v>
      </c>
      <c r="C12" s="158">
        <v>1285.039</v>
      </c>
      <c r="D12" s="131"/>
      <c r="E12" s="131">
        <v>68.429000000000002</v>
      </c>
      <c r="F12" s="48"/>
      <c r="G12" s="159">
        <f t="shared" si="0"/>
        <v>1216.6099999999999</v>
      </c>
      <c r="H12" s="21">
        <v>912.346</v>
      </c>
      <c r="I12" s="86"/>
      <c r="J12" s="131"/>
      <c r="K12" s="131"/>
      <c r="L12" s="137">
        <f t="shared" si="1"/>
        <v>912.346</v>
      </c>
      <c r="M12" s="75">
        <v>259</v>
      </c>
      <c r="N12" s="73">
        <f t="shared" si="2"/>
        <v>957.61</v>
      </c>
      <c r="O12" s="141">
        <f t="shared" si="3"/>
        <v>45.264000000000003</v>
      </c>
      <c r="P12" s="141">
        <f t="shared" si="9"/>
        <v>45.616999999999997</v>
      </c>
      <c r="Q12" s="141">
        <f t="shared" si="4"/>
        <v>0</v>
      </c>
      <c r="R12" s="142">
        <f t="shared" si="5"/>
        <v>4.9613082841922971</v>
      </c>
      <c r="S12" s="158"/>
      <c r="T12" s="131"/>
      <c r="U12" s="131">
        <f t="shared" si="6"/>
        <v>0</v>
      </c>
      <c r="V12" s="109">
        <f t="shared" si="7"/>
        <v>1216.6099999999999</v>
      </c>
      <c r="W12" s="166">
        <f t="shared" si="8"/>
        <v>957.6099999999999</v>
      </c>
    </row>
    <row r="13" spans="1:23" ht="20.149999999999999" customHeight="1">
      <c r="A13" s="160">
        <v>7</v>
      </c>
      <c r="B13" s="160" t="s">
        <v>40</v>
      </c>
      <c r="C13" s="161">
        <v>1552.164</v>
      </c>
      <c r="D13" s="132"/>
      <c r="E13" s="132">
        <v>92.742999999999995</v>
      </c>
      <c r="F13" s="94"/>
      <c r="G13" s="162">
        <f t="shared" si="0"/>
        <v>1459.421</v>
      </c>
      <c r="H13" s="93">
        <v>1236.9549999999999</v>
      </c>
      <c r="I13" s="95"/>
      <c r="J13" s="132"/>
      <c r="K13" s="132"/>
      <c r="L13" s="139">
        <f t="shared" si="1"/>
        <v>1236.9549999999999</v>
      </c>
      <c r="M13" s="96">
        <v>161</v>
      </c>
      <c r="N13" s="97">
        <f t="shared" si="2"/>
        <v>1298.421</v>
      </c>
      <c r="O13" s="143">
        <f t="shared" si="3"/>
        <v>61.466000000000001</v>
      </c>
      <c r="P13" s="143">
        <f t="shared" si="9"/>
        <v>61.847999999999999</v>
      </c>
      <c r="Q13" s="143">
        <f t="shared" si="4"/>
        <v>0</v>
      </c>
      <c r="R13" s="144">
        <f t="shared" si="5"/>
        <v>4.969117837278489</v>
      </c>
      <c r="S13" s="167"/>
      <c r="T13" s="131"/>
      <c r="U13" s="131">
        <f t="shared" si="6"/>
        <v>0</v>
      </c>
      <c r="V13" s="109">
        <f t="shared" si="7"/>
        <v>1459.421</v>
      </c>
      <c r="W13" s="166">
        <f t="shared" si="8"/>
        <v>1298.421</v>
      </c>
    </row>
    <row r="14" spans="1:23" ht="20.149999999999999" customHeight="1">
      <c r="A14" s="160">
        <v>7</v>
      </c>
      <c r="B14" s="160" t="s">
        <v>40</v>
      </c>
      <c r="C14" s="161">
        <v>1552.164</v>
      </c>
      <c r="D14" s="132"/>
      <c r="E14" s="132">
        <v>92.742999999999995</v>
      </c>
      <c r="F14" s="94"/>
      <c r="G14" s="162">
        <f t="shared" ref="G14" si="10">ROUND((C14+D14-E14-F14),3)</f>
        <v>1459.421</v>
      </c>
      <c r="H14" s="93">
        <v>1236.9549999999999</v>
      </c>
      <c r="I14" s="95">
        <v>10</v>
      </c>
      <c r="J14" s="132"/>
      <c r="K14" s="132"/>
      <c r="L14" s="139">
        <f t="shared" ref="L14" si="11">ROUND((H14-I14+J14+K14),3)</f>
        <v>1226.9549999999999</v>
      </c>
      <c r="M14" s="96">
        <v>171</v>
      </c>
      <c r="N14" s="97">
        <f t="shared" ref="N14" si="12">ROUND((G14-M14),3)</f>
        <v>1288.421</v>
      </c>
      <c r="O14" s="143">
        <f t="shared" ref="O14" si="13">ROUND((N14-L14),3)</f>
        <v>61.466000000000001</v>
      </c>
      <c r="P14" s="143">
        <f t="shared" ref="P14" si="14">ROUND((L14*$P$5),3)</f>
        <v>61.347999999999999</v>
      </c>
      <c r="Q14" s="143">
        <f t="shared" ref="Q14" si="15">IF((O14-P14)&lt;0,0,(O14-P14))</f>
        <v>0.1180000000000021</v>
      </c>
      <c r="R14" s="144">
        <f t="shared" ref="R14" si="16">O14*5/P14</f>
        <v>5.0096172654365256</v>
      </c>
      <c r="S14" s="167"/>
      <c r="T14" s="131"/>
      <c r="U14" s="131">
        <f t="shared" si="6"/>
        <v>0</v>
      </c>
      <c r="V14" s="109">
        <f t="shared" si="7"/>
        <v>1459.421</v>
      </c>
      <c r="W14" s="166">
        <f t="shared" si="8"/>
        <v>1288.421</v>
      </c>
    </row>
    <row r="15" spans="1:23" ht="20.149999999999999" customHeight="1">
      <c r="A15" s="157">
        <v>8</v>
      </c>
      <c r="B15" s="157" t="s">
        <v>41</v>
      </c>
      <c r="C15" s="158">
        <v>39.795000000000002</v>
      </c>
      <c r="D15" s="131"/>
      <c r="E15" s="131"/>
      <c r="F15" s="48"/>
      <c r="G15" s="159">
        <f t="shared" si="0"/>
        <v>39.795000000000002</v>
      </c>
      <c r="H15" s="138">
        <v>21.995408608000002</v>
      </c>
      <c r="I15" s="85"/>
      <c r="J15" s="131"/>
      <c r="K15" s="131"/>
      <c r="L15" s="137">
        <f t="shared" si="1"/>
        <v>21.995000000000001</v>
      </c>
      <c r="M15" s="75">
        <v>17</v>
      </c>
      <c r="N15" s="73">
        <f t="shared" si="2"/>
        <v>22.795000000000002</v>
      </c>
      <c r="O15" s="141">
        <f t="shared" si="3"/>
        <v>0.8</v>
      </c>
      <c r="P15" s="141">
        <f t="shared" si="9"/>
        <v>1.1000000000000001</v>
      </c>
      <c r="Q15" s="141">
        <f t="shared" si="4"/>
        <v>0</v>
      </c>
      <c r="R15" s="142">
        <f t="shared" si="5"/>
        <v>3.6363636363636362</v>
      </c>
      <c r="S15" s="158"/>
      <c r="T15" s="131"/>
      <c r="U15" s="131">
        <f t="shared" si="6"/>
        <v>0</v>
      </c>
      <c r="V15" s="109">
        <f t="shared" si="7"/>
        <v>39.795000000000002</v>
      </c>
      <c r="W15" s="166">
        <f t="shared" si="8"/>
        <v>22.795000000000002</v>
      </c>
    </row>
    <row r="16" spans="1:23" ht="20.149999999999999" customHeight="1">
      <c r="A16" s="157">
        <v>9</v>
      </c>
      <c r="B16" s="157" t="s">
        <v>42</v>
      </c>
      <c r="C16" s="158">
        <v>1068.6300000000001</v>
      </c>
      <c r="D16" s="131"/>
      <c r="E16" s="131">
        <v>93.218000000000004</v>
      </c>
      <c r="F16" s="48"/>
      <c r="G16" s="159">
        <f t="shared" si="0"/>
        <v>975.41200000000003</v>
      </c>
      <c r="H16" s="21">
        <v>813.73599999999999</v>
      </c>
      <c r="I16" s="86"/>
      <c r="J16" s="131"/>
      <c r="K16" s="131"/>
      <c r="L16" s="137">
        <f t="shared" si="1"/>
        <v>813.73599999999999</v>
      </c>
      <c r="M16" s="75">
        <v>121</v>
      </c>
      <c r="N16" s="73">
        <f t="shared" si="2"/>
        <v>854.41200000000003</v>
      </c>
      <c r="O16" s="141">
        <f t="shared" si="3"/>
        <v>40.676000000000002</v>
      </c>
      <c r="P16" s="141">
        <f t="shared" si="9"/>
        <v>40.686999999999998</v>
      </c>
      <c r="Q16" s="141">
        <f t="shared" si="4"/>
        <v>0</v>
      </c>
      <c r="R16" s="142">
        <f t="shared" si="5"/>
        <v>4.9986482168751696</v>
      </c>
      <c r="S16" s="158"/>
      <c r="T16" s="131"/>
      <c r="U16" s="131">
        <f t="shared" si="6"/>
        <v>0</v>
      </c>
      <c r="V16" s="109">
        <f t="shared" si="7"/>
        <v>975.41200000000003</v>
      </c>
      <c r="W16" s="166">
        <f t="shared" si="8"/>
        <v>854.41200000000003</v>
      </c>
    </row>
    <row r="17" spans="1:23" ht="20.149999999999999" customHeight="1">
      <c r="A17" s="157">
        <v>10</v>
      </c>
      <c r="B17" s="157" t="s">
        <v>43</v>
      </c>
      <c r="C17" s="158">
        <v>97.78</v>
      </c>
      <c r="D17" s="131"/>
      <c r="E17" s="131"/>
      <c r="F17" s="48"/>
      <c r="G17" s="159">
        <f t="shared" si="0"/>
        <v>97.78</v>
      </c>
      <c r="H17" s="138">
        <v>69.092040015999999</v>
      </c>
      <c r="I17" s="85"/>
      <c r="J17" s="131"/>
      <c r="K17" s="131"/>
      <c r="L17" s="137">
        <f t="shared" si="1"/>
        <v>69.091999999999999</v>
      </c>
      <c r="M17" s="75">
        <v>26</v>
      </c>
      <c r="N17" s="73">
        <f t="shared" si="2"/>
        <v>71.78</v>
      </c>
      <c r="O17" s="141">
        <f t="shared" si="3"/>
        <v>2.6880000000000002</v>
      </c>
      <c r="P17" s="141">
        <f t="shared" si="9"/>
        <v>3.4550000000000001</v>
      </c>
      <c r="Q17" s="141">
        <f t="shared" si="4"/>
        <v>0</v>
      </c>
      <c r="R17" s="142">
        <f t="shared" si="5"/>
        <v>3.8900144717800291</v>
      </c>
      <c r="S17" s="158"/>
      <c r="T17" s="131"/>
      <c r="U17" s="131">
        <f t="shared" si="6"/>
        <v>0</v>
      </c>
      <c r="V17" s="109">
        <f t="shared" si="7"/>
        <v>97.78</v>
      </c>
      <c r="W17" s="166">
        <f t="shared" si="8"/>
        <v>71.78</v>
      </c>
    </row>
    <row r="18" spans="1:23" ht="20.149999999999999" customHeight="1">
      <c r="A18" s="157">
        <v>11</v>
      </c>
      <c r="B18" s="157" t="s">
        <v>44</v>
      </c>
      <c r="C18" s="158">
        <v>975.22</v>
      </c>
      <c r="D18" s="131"/>
      <c r="E18" s="131">
        <v>49.591875000000002</v>
      </c>
      <c r="F18" s="48"/>
      <c r="G18" s="159">
        <f t="shared" si="0"/>
        <v>925.62800000000004</v>
      </c>
      <c r="H18" s="21">
        <v>682.50400000000002</v>
      </c>
      <c r="I18" s="86"/>
      <c r="J18" s="131"/>
      <c r="K18" s="131"/>
      <c r="L18" s="137">
        <f t="shared" si="1"/>
        <v>682.50400000000002</v>
      </c>
      <c r="M18" s="75">
        <v>210</v>
      </c>
      <c r="N18" s="73">
        <f t="shared" si="2"/>
        <v>715.62800000000004</v>
      </c>
      <c r="O18" s="141">
        <f t="shared" si="3"/>
        <v>33.124000000000002</v>
      </c>
      <c r="P18" s="141">
        <f t="shared" si="9"/>
        <v>34.125</v>
      </c>
      <c r="Q18" s="141">
        <f t="shared" si="4"/>
        <v>0</v>
      </c>
      <c r="R18" s="142">
        <f t="shared" si="5"/>
        <v>4.8533333333333335</v>
      </c>
      <c r="S18" s="158"/>
      <c r="T18" s="131"/>
      <c r="U18" s="131">
        <f t="shared" si="6"/>
        <v>0</v>
      </c>
      <c r="V18" s="109">
        <f t="shared" si="7"/>
        <v>925.62800000000004</v>
      </c>
      <c r="W18" s="166">
        <f t="shared" si="8"/>
        <v>715.62800000000004</v>
      </c>
    </row>
    <row r="19" spans="1:23" ht="20.149999999999999" customHeight="1">
      <c r="A19" s="157">
        <v>12</v>
      </c>
      <c r="B19" s="157" t="s">
        <v>45</v>
      </c>
      <c r="C19" s="158">
        <v>9.8119999999999994</v>
      </c>
      <c r="D19" s="131"/>
      <c r="E19" s="131"/>
      <c r="F19" s="48"/>
      <c r="G19" s="159">
        <f t="shared" si="0"/>
        <v>9.8119999999999994</v>
      </c>
      <c r="H19" s="138">
        <v>3.4264150999999998</v>
      </c>
      <c r="I19" s="85"/>
      <c r="J19" s="131"/>
      <c r="K19" s="131"/>
      <c r="L19" s="137">
        <f t="shared" si="1"/>
        <v>3.4260000000000002</v>
      </c>
      <c r="M19" s="75">
        <v>6.3</v>
      </c>
      <c r="N19" s="73">
        <f t="shared" si="2"/>
        <v>3.512</v>
      </c>
      <c r="O19" s="141">
        <f t="shared" si="3"/>
        <v>8.5999999999999993E-2</v>
      </c>
      <c r="P19" s="141">
        <f t="shared" si="9"/>
        <v>0.17100000000000001</v>
      </c>
      <c r="Q19" s="141">
        <f t="shared" si="4"/>
        <v>0</v>
      </c>
      <c r="R19" s="142">
        <f t="shared" si="5"/>
        <v>2.5146198830409352</v>
      </c>
      <c r="S19" s="158"/>
      <c r="T19" s="131"/>
      <c r="U19" s="131">
        <f t="shared" si="6"/>
        <v>0</v>
      </c>
      <c r="V19" s="109">
        <f t="shared" si="7"/>
        <v>9.8119999999999994</v>
      </c>
      <c r="W19" s="166">
        <f t="shared" si="8"/>
        <v>3.5119999999999996</v>
      </c>
    </row>
    <row r="20" spans="1:23" ht="20.149999999999999" customHeight="1">
      <c r="A20" s="157">
        <v>13</v>
      </c>
      <c r="B20" s="157" t="s">
        <v>46</v>
      </c>
      <c r="C20" s="158">
        <v>577.577</v>
      </c>
      <c r="D20" s="131"/>
      <c r="E20" s="131">
        <v>44.402999999999999</v>
      </c>
      <c r="F20" s="48"/>
      <c r="G20" s="159">
        <f t="shared" si="0"/>
        <v>533.17399999999998</v>
      </c>
      <c r="H20" s="21">
        <v>519.06899999999996</v>
      </c>
      <c r="I20" s="86"/>
      <c r="J20" s="133"/>
      <c r="K20" s="131"/>
      <c r="L20" s="137">
        <f t="shared" si="1"/>
        <v>519.06899999999996</v>
      </c>
      <c r="M20" s="76"/>
      <c r="N20" s="73">
        <f t="shared" si="2"/>
        <v>533.17399999999998</v>
      </c>
      <c r="O20" s="141">
        <f t="shared" si="3"/>
        <v>14.105</v>
      </c>
      <c r="P20" s="141">
        <f t="shared" si="9"/>
        <v>25.952999999999999</v>
      </c>
      <c r="Q20" s="141">
        <f t="shared" si="4"/>
        <v>0</v>
      </c>
      <c r="R20" s="142">
        <f t="shared" si="5"/>
        <v>2.7174122452125</v>
      </c>
      <c r="S20" s="158"/>
      <c r="T20" s="133"/>
      <c r="U20" s="131">
        <f t="shared" si="6"/>
        <v>0</v>
      </c>
      <c r="V20" s="109">
        <f t="shared" si="7"/>
        <v>533.17399999999998</v>
      </c>
      <c r="W20" s="166">
        <f t="shared" si="8"/>
        <v>533.17399999999998</v>
      </c>
    </row>
    <row r="21" spans="1:23" ht="20.149999999999999" customHeight="1">
      <c r="A21" s="157">
        <v>14</v>
      </c>
      <c r="B21" s="157" t="s">
        <v>47</v>
      </c>
      <c r="C21" s="158">
        <v>76.42</v>
      </c>
      <c r="D21" s="131"/>
      <c r="E21" s="131"/>
      <c r="F21" s="48"/>
      <c r="G21" s="159">
        <f t="shared" si="0"/>
        <v>76.42</v>
      </c>
      <c r="H21" s="138">
        <v>46.929502396000011</v>
      </c>
      <c r="I21" s="85"/>
      <c r="J21" s="133"/>
      <c r="K21" s="131"/>
      <c r="L21" s="137">
        <f t="shared" si="1"/>
        <v>46.93</v>
      </c>
      <c r="M21" s="75">
        <v>28</v>
      </c>
      <c r="N21" s="73">
        <f t="shared" si="2"/>
        <v>48.42</v>
      </c>
      <c r="O21" s="141">
        <f t="shared" si="3"/>
        <v>1.49</v>
      </c>
      <c r="P21" s="141">
        <f t="shared" si="9"/>
        <v>2.347</v>
      </c>
      <c r="Q21" s="141">
        <f t="shared" si="4"/>
        <v>0</v>
      </c>
      <c r="R21" s="142">
        <f t="shared" si="5"/>
        <v>3.1742650191734132</v>
      </c>
      <c r="S21" s="158"/>
      <c r="T21" s="133"/>
      <c r="U21" s="131">
        <f t="shared" si="6"/>
        <v>0</v>
      </c>
      <c r="V21" s="109">
        <f t="shared" si="7"/>
        <v>76.42</v>
      </c>
      <c r="W21" s="166">
        <f t="shared" si="8"/>
        <v>48.42</v>
      </c>
    </row>
    <row r="22" spans="1:23" ht="20.149999999999999" customHeight="1" thickBot="1">
      <c r="A22" s="157">
        <v>15</v>
      </c>
      <c r="B22" s="157" t="s">
        <v>48</v>
      </c>
      <c r="C22" s="158">
        <v>1050.4479999999999</v>
      </c>
      <c r="D22" s="131"/>
      <c r="E22" s="131">
        <v>23.55</v>
      </c>
      <c r="F22" s="48"/>
      <c r="G22" s="159">
        <f t="shared" si="0"/>
        <v>1026.8979999999999</v>
      </c>
      <c r="H22" s="21">
        <v>932.96799999999996</v>
      </c>
      <c r="I22" s="86"/>
      <c r="J22" s="133"/>
      <c r="K22" s="131"/>
      <c r="L22" s="137">
        <f t="shared" si="1"/>
        <v>932.96799999999996</v>
      </c>
      <c r="M22" s="75">
        <v>48</v>
      </c>
      <c r="N22" s="73">
        <f t="shared" si="2"/>
        <v>978.89800000000002</v>
      </c>
      <c r="O22" s="141">
        <f t="shared" si="3"/>
        <v>45.93</v>
      </c>
      <c r="P22" s="141">
        <f t="shared" si="9"/>
        <v>46.648000000000003</v>
      </c>
      <c r="Q22" s="141">
        <f t="shared" si="4"/>
        <v>0</v>
      </c>
      <c r="R22" s="142">
        <f t="shared" si="5"/>
        <v>4.92304064482936</v>
      </c>
      <c r="S22" s="158"/>
      <c r="T22" s="133"/>
      <c r="U22" s="131">
        <f t="shared" si="6"/>
        <v>0</v>
      </c>
      <c r="V22" s="109">
        <f t="shared" si="7"/>
        <v>1026.8979999999999</v>
      </c>
      <c r="W22" s="166">
        <f t="shared" si="8"/>
        <v>978.89799999999991</v>
      </c>
    </row>
    <row r="23" spans="1:23" ht="20.149999999999999" hidden="1" customHeight="1">
      <c r="A23" s="157">
        <v>16</v>
      </c>
      <c r="B23" s="157" t="s">
        <v>49</v>
      </c>
      <c r="C23" s="158">
        <v>425.18099999999998</v>
      </c>
      <c r="D23" s="131"/>
      <c r="E23" s="131">
        <v>17.661999999999999</v>
      </c>
      <c r="F23" s="48"/>
      <c r="G23" s="159">
        <f t="shared" si="0"/>
        <v>407.51900000000001</v>
      </c>
      <c r="H23" s="21">
        <v>353.68900000000002</v>
      </c>
      <c r="I23" s="86"/>
      <c r="J23" s="133"/>
      <c r="K23" s="131"/>
      <c r="L23" s="137">
        <f t="shared" si="1"/>
        <v>353.68900000000002</v>
      </c>
      <c r="M23" s="75">
        <v>36.299999999999997</v>
      </c>
      <c r="N23" s="73">
        <f t="shared" si="2"/>
        <v>371.21899999999999</v>
      </c>
      <c r="O23" s="141">
        <f t="shared" si="3"/>
        <v>17.53</v>
      </c>
      <c r="P23" s="141">
        <f t="shared" si="9"/>
        <v>17.684000000000001</v>
      </c>
      <c r="Q23" s="141">
        <f t="shared" si="4"/>
        <v>0</v>
      </c>
      <c r="R23" s="142">
        <f t="shared" si="5"/>
        <v>4.9564578149739882</v>
      </c>
      <c r="S23" s="158"/>
      <c r="T23" s="133"/>
      <c r="U23" s="131">
        <f t="shared" si="6"/>
        <v>0</v>
      </c>
      <c r="V23" s="109">
        <f t="shared" si="7"/>
        <v>407.51900000000001</v>
      </c>
      <c r="W23" s="166">
        <f t="shared" si="8"/>
        <v>371.21899999999999</v>
      </c>
    </row>
    <row r="24" spans="1:23" ht="20.149999999999999" hidden="1" customHeight="1">
      <c r="A24" s="157">
        <v>17</v>
      </c>
      <c r="B24" s="157" t="s">
        <v>50</v>
      </c>
      <c r="C24" s="158">
        <v>876.97500000000002</v>
      </c>
      <c r="D24" s="131"/>
      <c r="E24" s="131">
        <v>237.78399999999999</v>
      </c>
      <c r="F24" s="48"/>
      <c r="G24" s="159">
        <f t="shared" si="0"/>
        <v>639.19100000000003</v>
      </c>
      <c r="H24" s="21">
        <v>523.32899999999995</v>
      </c>
      <c r="I24" s="86"/>
      <c r="J24" s="133"/>
      <c r="K24" s="131"/>
      <c r="L24" s="137">
        <f t="shared" si="1"/>
        <v>523.32899999999995</v>
      </c>
      <c r="M24" s="75">
        <v>90</v>
      </c>
      <c r="N24" s="73">
        <f t="shared" si="2"/>
        <v>549.19100000000003</v>
      </c>
      <c r="O24" s="141">
        <f t="shared" si="3"/>
        <v>25.861999999999998</v>
      </c>
      <c r="P24" s="141">
        <f t="shared" si="9"/>
        <v>26.166</v>
      </c>
      <c r="Q24" s="141">
        <f t="shared" si="4"/>
        <v>0</v>
      </c>
      <c r="R24" s="142">
        <f t="shared" si="5"/>
        <v>4.9419093480088661</v>
      </c>
      <c r="S24" s="158"/>
      <c r="T24" s="133"/>
      <c r="U24" s="131">
        <f t="shared" si="6"/>
        <v>0</v>
      </c>
      <c r="V24" s="109">
        <f t="shared" si="7"/>
        <v>639.19100000000003</v>
      </c>
      <c r="W24" s="166">
        <f t="shared" si="8"/>
        <v>549.19100000000003</v>
      </c>
    </row>
    <row r="25" spans="1:23" ht="20.149999999999999" hidden="1" customHeight="1">
      <c r="A25" s="157">
        <v>18</v>
      </c>
      <c r="B25" s="157" t="s">
        <v>51</v>
      </c>
      <c r="C25" s="158">
        <v>656.46</v>
      </c>
      <c r="D25" s="131"/>
      <c r="E25" s="131"/>
      <c r="F25" s="48"/>
      <c r="G25" s="159">
        <f t="shared" si="0"/>
        <v>656.46</v>
      </c>
      <c r="H25" s="21">
        <v>534.27800000000002</v>
      </c>
      <c r="I25" s="86"/>
      <c r="J25" s="133"/>
      <c r="K25" s="131"/>
      <c r="L25" s="137">
        <f t="shared" si="1"/>
        <v>534.27800000000002</v>
      </c>
      <c r="M25" s="75">
        <v>96</v>
      </c>
      <c r="N25" s="73">
        <f t="shared" si="2"/>
        <v>560.46</v>
      </c>
      <c r="O25" s="141">
        <f t="shared" si="3"/>
        <v>26.181999999999999</v>
      </c>
      <c r="P25" s="141">
        <f t="shared" si="9"/>
        <v>26.713999999999999</v>
      </c>
      <c r="Q25" s="141">
        <f t="shared" si="4"/>
        <v>0</v>
      </c>
      <c r="R25" s="142">
        <f t="shared" si="5"/>
        <v>4.9004267425320061</v>
      </c>
      <c r="S25" s="158"/>
      <c r="T25" s="133"/>
      <c r="U25" s="131">
        <f t="shared" si="6"/>
        <v>0</v>
      </c>
      <c r="V25" s="109">
        <f t="shared" si="7"/>
        <v>656.46</v>
      </c>
      <c r="W25" s="166">
        <f t="shared" si="8"/>
        <v>560.46</v>
      </c>
    </row>
    <row r="26" spans="1:23" ht="20.149999999999999" hidden="1" customHeight="1">
      <c r="A26" s="157">
        <v>19</v>
      </c>
      <c r="B26" s="157" t="s">
        <v>52</v>
      </c>
      <c r="C26" s="158">
        <v>2471.6649999999991</v>
      </c>
      <c r="D26" s="131"/>
      <c r="E26" s="131">
        <v>18.125</v>
      </c>
      <c r="F26" s="48"/>
      <c r="G26" s="159">
        <f t="shared" si="0"/>
        <v>2453.54</v>
      </c>
      <c r="H26" s="21">
        <v>2234.9609999999998</v>
      </c>
      <c r="I26" s="86"/>
      <c r="J26" s="133"/>
      <c r="K26" s="131"/>
      <c r="L26" s="137">
        <f t="shared" si="1"/>
        <v>2234.9609999999998</v>
      </c>
      <c r="M26" s="75">
        <v>108</v>
      </c>
      <c r="N26" s="73">
        <f t="shared" si="2"/>
        <v>2345.54</v>
      </c>
      <c r="O26" s="141">
        <f t="shared" si="3"/>
        <v>110.57899999999999</v>
      </c>
      <c r="P26" s="141">
        <f t="shared" si="9"/>
        <v>111.748</v>
      </c>
      <c r="Q26" s="141">
        <f t="shared" si="4"/>
        <v>0</v>
      </c>
      <c r="R26" s="142">
        <f t="shared" si="5"/>
        <v>4.9476948133299921</v>
      </c>
      <c r="S26" s="158"/>
      <c r="T26" s="133"/>
      <c r="U26" s="131">
        <f t="shared" si="6"/>
        <v>0</v>
      </c>
      <c r="V26" s="109">
        <f t="shared" si="7"/>
        <v>2453.54</v>
      </c>
      <c r="W26" s="166">
        <f t="shared" si="8"/>
        <v>2345.54</v>
      </c>
    </row>
    <row r="27" spans="1:23" ht="20.149999999999999" hidden="1" customHeight="1">
      <c r="A27" s="157">
        <v>20</v>
      </c>
      <c r="B27" s="157" t="s">
        <v>53</v>
      </c>
      <c r="C27" s="158">
        <v>9.9559999999999995</v>
      </c>
      <c r="D27" s="131"/>
      <c r="E27" s="131">
        <v>6.8</v>
      </c>
      <c r="F27" s="48"/>
      <c r="G27" s="159">
        <f t="shared" si="0"/>
        <v>3.1560000000000001</v>
      </c>
      <c r="H27" s="138">
        <v>2.4134039999999999</v>
      </c>
      <c r="I27" s="85"/>
      <c r="J27" s="133"/>
      <c r="K27" s="131"/>
      <c r="L27" s="137">
        <f t="shared" si="1"/>
        <v>2.4129999999999998</v>
      </c>
      <c r="M27" s="75">
        <v>0.65</v>
      </c>
      <c r="N27" s="73">
        <f t="shared" si="2"/>
        <v>2.5059999999999998</v>
      </c>
      <c r="O27" s="141">
        <f t="shared" si="3"/>
        <v>9.2999999999999999E-2</v>
      </c>
      <c r="P27" s="141">
        <f t="shared" si="9"/>
        <v>0.121</v>
      </c>
      <c r="Q27" s="141">
        <f t="shared" si="4"/>
        <v>0</v>
      </c>
      <c r="R27" s="142">
        <f t="shared" si="5"/>
        <v>3.8429752066115701</v>
      </c>
      <c r="S27" s="158"/>
      <c r="T27" s="133"/>
      <c r="U27" s="131">
        <f t="shared" si="6"/>
        <v>0</v>
      </c>
      <c r="V27" s="109">
        <f t="shared" si="7"/>
        <v>3.1560000000000001</v>
      </c>
      <c r="W27" s="166">
        <f t="shared" si="8"/>
        <v>2.5060000000000002</v>
      </c>
    </row>
    <row r="28" spans="1:23" ht="20.149999999999999" hidden="1" customHeight="1" thickBot="1">
      <c r="A28" s="157">
        <v>21</v>
      </c>
      <c r="B28" s="157" t="s">
        <v>54</v>
      </c>
      <c r="C28" s="158">
        <v>38.575000000000003</v>
      </c>
      <c r="D28" s="131"/>
      <c r="E28" s="131"/>
      <c r="F28" s="48"/>
      <c r="G28" s="159">
        <f t="shared" si="0"/>
        <v>38.575000000000003</v>
      </c>
      <c r="H28" s="21">
        <v>28.783000000000001</v>
      </c>
      <c r="I28" s="86"/>
      <c r="J28" s="133"/>
      <c r="K28" s="131"/>
      <c r="L28" s="137">
        <f t="shared" si="1"/>
        <v>28.783000000000001</v>
      </c>
      <c r="M28" s="75">
        <v>8.5</v>
      </c>
      <c r="N28" s="73">
        <f t="shared" si="2"/>
        <v>30.074999999999999</v>
      </c>
      <c r="O28" s="141">
        <f t="shared" si="3"/>
        <v>1.292</v>
      </c>
      <c r="P28" s="141">
        <f t="shared" si="9"/>
        <v>1.4390000000000001</v>
      </c>
      <c r="Q28" s="141">
        <f t="shared" si="4"/>
        <v>0</v>
      </c>
      <c r="R28" s="142">
        <f t="shared" si="5"/>
        <v>4.489228630993745</v>
      </c>
      <c r="S28" s="158"/>
      <c r="T28" s="133"/>
      <c r="U28" s="131">
        <f t="shared" si="6"/>
        <v>0</v>
      </c>
      <c r="V28" s="109">
        <f t="shared" si="7"/>
        <v>38.575000000000003</v>
      </c>
      <c r="W28" s="166">
        <f t="shared" si="8"/>
        <v>30.075000000000003</v>
      </c>
    </row>
    <row r="29" spans="1:23" ht="20.149999999999999" hidden="1" customHeight="1">
      <c r="A29" s="157">
        <v>22</v>
      </c>
      <c r="B29" s="157" t="s">
        <v>55</v>
      </c>
      <c r="C29" s="158">
        <v>44.010000000000005</v>
      </c>
      <c r="D29" s="131"/>
      <c r="E29" s="131">
        <v>6.6449999999999996</v>
      </c>
      <c r="F29" s="48"/>
      <c r="G29" s="159">
        <f t="shared" si="0"/>
        <v>37.365000000000002</v>
      </c>
      <c r="H29" s="21">
        <v>5.62</v>
      </c>
      <c r="I29" s="86"/>
      <c r="J29" s="133"/>
      <c r="K29" s="131"/>
      <c r="L29" s="137">
        <f t="shared" si="1"/>
        <v>5.62</v>
      </c>
      <c r="M29" s="75">
        <v>31.5</v>
      </c>
      <c r="N29" s="73">
        <f t="shared" si="2"/>
        <v>5.8650000000000002</v>
      </c>
      <c r="O29" s="141">
        <f t="shared" si="3"/>
        <v>0.245</v>
      </c>
      <c r="P29" s="141">
        <f t="shared" si="9"/>
        <v>0.28100000000000003</v>
      </c>
      <c r="Q29" s="141">
        <f t="shared" si="4"/>
        <v>0</v>
      </c>
      <c r="R29" s="142">
        <f t="shared" si="5"/>
        <v>4.3594306049822062</v>
      </c>
      <c r="S29" s="158"/>
      <c r="T29" s="133"/>
      <c r="U29" s="131">
        <f t="shared" si="6"/>
        <v>0</v>
      </c>
      <c r="V29" s="109">
        <f t="shared" si="7"/>
        <v>37.365000000000002</v>
      </c>
      <c r="W29" s="166">
        <f t="shared" si="8"/>
        <v>5.865000000000002</v>
      </c>
    </row>
    <row r="30" spans="1:23" ht="20.149999999999999" hidden="1" customHeight="1">
      <c r="A30" s="157">
        <v>23</v>
      </c>
      <c r="B30" s="157" t="s">
        <v>56</v>
      </c>
      <c r="C30" s="158">
        <v>20.727</v>
      </c>
      <c r="D30" s="131"/>
      <c r="E30" s="131"/>
      <c r="F30" s="48"/>
      <c r="G30" s="159">
        <f t="shared" si="0"/>
        <v>20.727</v>
      </c>
      <c r="H30" s="21">
        <v>13.087</v>
      </c>
      <c r="I30" s="86"/>
      <c r="J30" s="133"/>
      <c r="K30" s="131"/>
      <c r="L30" s="137">
        <f t="shared" si="1"/>
        <v>13.087</v>
      </c>
      <c r="M30" s="75">
        <v>7</v>
      </c>
      <c r="N30" s="73">
        <f t="shared" si="2"/>
        <v>13.727</v>
      </c>
      <c r="O30" s="141">
        <f t="shared" si="3"/>
        <v>0.64</v>
      </c>
      <c r="P30" s="141">
        <f t="shared" si="9"/>
        <v>0.65400000000000003</v>
      </c>
      <c r="Q30" s="141">
        <f t="shared" si="4"/>
        <v>0</v>
      </c>
      <c r="R30" s="142">
        <f t="shared" si="5"/>
        <v>4.8929663608562688</v>
      </c>
      <c r="S30" s="158"/>
      <c r="T30" s="133"/>
      <c r="U30" s="131">
        <f t="shared" si="6"/>
        <v>0</v>
      </c>
      <c r="V30" s="109">
        <f t="shared" si="7"/>
        <v>20.727</v>
      </c>
      <c r="W30" s="166">
        <f t="shared" si="8"/>
        <v>13.727</v>
      </c>
    </row>
    <row r="31" spans="1:23" ht="20.149999999999999" hidden="1" customHeight="1">
      <c r="A31" s="157">
        <v>24</v>
      </c>
      <c r="B31" s="157" t="s">
        <v>57</v>
      </c>
      <c r="C31" s="158"/>
      <c r="D31" s="131"/>
      <c r="E31" s="131"/>
      <c r="F31" s="48"/>
      <c r="G31" s="159">
        <f t="shared" si="0"/>
        <v>0</v>
      </c>
      <c r="H31" s="21">
        <v>0</v>
      </c>
      <c r="I31" s="86"/>
      <c r="J31" s="133"/>
      <c r="K31" s="131"/>
      <c r="L31" s="137">
        <f t="shared" si="1"/>
        <v>0</v>
      </c>
      <c r="M31" s="75"/>
      <c r="N31" s="73">
        <f t="shared" si="2"/>
        <v>0</v>
      </c>
      <c r="O31" s="141">
        <f t="shared" si="3"/>
        <v>0</v>
      </c>
      <c r="P31" s="141">
        <f t="shared" si="9"/>
        <v>0</v>
      </c>
      <c r="Q31" s="141">
        <f t="shared" si="4"/>
        <v>0</v>
      </c>
      <c r="R31" s="142"/>
      <c r="S31" s="158"/>
      <c r="T31" s="133"/>
      <c r="U31" s="131">
        <f t="shared" si="6"/>
        <v>0</v>
      </c>
      <c r="V31" s="109">
        <f t="shared" si="7"/>
        <v>0</v>
      </c>
      <c r="W31" s="166">
        <f t="shared" si="8"/>
        <v>0</v>
      </c>
    </row>
    <row r="32" spans="1:23" ht="20.149999999999999" hidden="1" customHeight="1">
      <c r="A32" s="157">
        <v>25</v>
      </c>
      <c r="B32" s="157" t="s">
        <v>58</v>
      </c>
      <c r="C32" s="158"/>
      <c r="D32" s="131"/>
      <c r="E32" s="131"/>
      <c r="F32" s="48"/>
      <c r="G32" s="159">
        <f t="shared" si="0"/>
        <v>0</v>
      </c>
      <c r="H32" s="21">
        <v>0</v>
      </c>
      <c r="I32" s="86"/>
      <c r="J32" s="133"/>
      <c r="K32" s="131"/>
      <c r="L32" s="137">
        <f t="shared" si="1"/>
        <v>0</v>
      </c>
      <c r="M32" s="75"/>
      <c r="N32" s="73">
        <f t="shared" si="2"/>
        <v>0</v>
      </c>
      <c r="O32" s="141">
        <f t="shared" si="3"/>
        <v>0</v>
      </c>
      <c r="P32" s="141">
        <f t="shared" si="9"/>
        <v>0</v>
      </c>
      <c r="Q32" s="141">
        <f t="shared" si="4"/>
        <v>0</v>
      </c>
      <c r="R32" s="142"/>
      <c r="S32" s="158"/>
      <c r="T32" s="133"/>
      <c r="U32" s="131">
        <f t="shared" si="6"/>
        <v>0</v>
      </c>
      <c r="V32" s="109">
        <f t="shared" si="7"/>
        <v>0</v>
      </c>
      <c r="W32" s="166">
        <f t="shared" si="8"/>
        <v>0</v>
      </c>
    </row>
    <row r="33" spans="1:23" ht="20.149999999999999" hidden="1" customHeight="1">
      <c r="A33" s="157">
        <v>26</v>
      </c>
      <c r="B33" s="157" t="s">
        <v>59</v>
      </c>
      <c r="C33" s="158">
        <v>108.527</v>
      </c>
      <c r="D33" s="131"/>
      <c r="E33" s="131">
        <v>5.3639999999999999</v>
      </c>
      <c r="F33" s="48"/>
      <c r="G33" s="159">
        <f t="shared" si="0"/>
        <v>103.163</v>
      </c>
      <c r="H33" s="21">
        <v>51.238</v>
      </c>
      <c r="I33" s="86"/>
      <c r="J33" s="133"/>
      <c r="K33" s="131"/>
      <c r="L33" s="137">
        <f t="shared" si="1"/>
        <v>51.238</v>
      </c>
      <c r="M33" s="75">
        <v>50</v>
      </c>
      <c r="N33" s="73">
        <f t="shared" si="2"/>
        <v>53.162999999999997</v>
      </c>
      <c r="O33" s="141">
        <f t="shared" si="3"/>
        <v>1.925</v>
      </c>
      <c r="P33" s="141">
        <f t="shared" si="9"/>
        <v>2.5619999999999998</v>
      </c>
      <c r="Q33" s="141">
        <f t="shared" si="4"/>
        <v>0</v>
      </c>
      <c r="R33" s="142">
        <f t="shared" si="5"/>
        <v>3.7568306010928962</v>
      </c>
      <c r="S33" s="158"/>
      <c r="T33" s="133"/>
      <c r="U33" s="131">
        <f t="shared" si="6"/>
        <v>0</v>
      </c>
      <c r="V33" s="109">
        <f t="shared" si="7"/>
        <v>103.163</v>
      </c>
      <c r="W33" s="166">
        <f t="shared" si="8"/>
        <v>53.162999999999997</v>
      </c>
    </row>
    <row r="34" spans="1:23" ht="20.149999999999999" hidden="1" customHeight="1">
      <c r="A34" s="157">
        <v>27</v>
      </c>
      <c r="B34" s="157" t="s">
        <v>60</v>
      </c>
      <c r="C34" s="158">
        <v>56.06</v>
      </c>
      <c r="D34" s="131"/>
      <c r="E34" s="131"/>
      <c r="F34" s="48"/>
      <c r="G34" s="159">
        <f t="shared" si="0"/>
        <v>56.06</v>
      </c>
      <c r="H34" s="21">
        <v>15.68</v>
      </c>
      <c r="I34" s="86"/>
      <c r="J34" s="133"/>
      <c r="K34" s="131"/>
      <c r="L34" s="137">
        <f t="shared" si="1"/>
        <v>15.68</v>
      </c>
      <c r="M34" s="75">
        <v>40</v>
      </c>
      <c r="N34" s="73">
        <f t="shared" si="2"/>
        <v>16.059999999999999</v>
      </c>
      <c r="O34" s="141">
        <f t="shared" si="3"/>
        <v>0.38</v>
      </c>
      <c r="P34" s="141">
        <f t="shared" si="9"/>
        <v>0.78400000000000003</v>
      </c>
      <c r="Q34" s="141">
        <f t="shared" si="4"/>
        <v>0</v>
      </c>
      <c r="R34" s="142">
        <f t="shared" si="5"/>
        <v>2.4234693877551017</v>
      </c>
      <c r="S34" s="158"/>
      <c r="T34" s="133"/>
      <c r="U34" s="131">
        <f t="shared" si="6"/>
        <v>0</v>
      </c>
      <c r="V34" s="109">
        <f t="shared" si="7"/>
        <v>56.06</v>
      </c>
      <c r="W34" s="166">
        <f t="shared" si="8"/>
        <v>16.060000000000002</v>
      </c>
    </row>
    <row r="35" spans="1:23" ht="20.149999999999999" hidden="1" customHeight="1">
      <c r="A35" s="157">
        <v>28</v>
      </c>
      <c r="B35" s="157" t="s">
        <v>61</v>
      </c>
      <c r="C35" s="158">
        <v>38.99</v>
      </c>
      <c r="D35" s="131"/>
      <c r="E35" s="131"/>
      <c r="F35" s="48"/>
      <c r="G35" s="159">
        <f t="shared" si="0"/>
        <v>38.99</v>
      </c>
      <c r="H35" s="21">
        <v>4.3869999999999996</v>
      </c>
      <c r="I35" s="86"/>
      <c r="J35" s="133"/>
      <c r="K35" s="131"/>
      <c r="L35" s="137">
        <f t="shared" si="1"/>
        <v>4.3869999999999996</v>
      </c>
      <c r="M35" s="75">
        <v>34.5</v>
      </c>
      <c r="N35" s="73">
        <f t="shared" si="2"/>
        <v>4.49</v>
      </c>
      <c r="O35" s="141">
        <f t="shared" si="3"/>
        <v>0.10299999999999999</v>
      </c>
      <c r="P35" s="141">
        <f t="shared" si="9"/>
        <v>0.219</v>
      </c>
      <c r="Q35" s="141">
        <f t="shared" si="4"/>
        <v>0</v>
      </c>
      <c r="R35" s="142">
        <f t="shared" si="5"/>
        <v>2.3515981735159817</v>
      </c>
      <c r="S35" s="158"/>
      <c r="T35" s="133"/>
      <c r="U35" s="131">
        <f t="shared" si="6"/>
        <v>0</v>
      </c>
      <c r="V35" s="109">
        <f t="shared" si="7"/>
        <v>38.99</v>
      </c>
      <c r="W35" s="166">
        <f t="shared" si="8"/>
        <v>4.490000000000002</v>
      </c>
    </row>
    <row r="36" spans="1:23" ht="20.149999999999999" hidden="1" customHeight="1">
      <c r="A36" s="157">
        <v>29</v>
      </c>
      <c r="B36" s="157" t="s">
        <v>62</v>
      </c>
      <c r="C36" s="158">
        <v>42.24</v>
      </c>
      <c r="D36" s="131"/>
      <c r="E36" s="131">
        <v>3.1019999999999999</v>
      </c>
      <c r="F36" s="48"/>
      <c r="G36" s="159">
        <f t="shared" si="0"/>
        <v>39.137999999999998</v>
      </c>
      <c r="H36" s="21">
        <v>37.823</v>
      </c>
      <c r="I36" s="86"/>
      <c r="J36" s="133"/>
      <c r="K36" s="131"/>
      <c r="L36" s="137">
        <f t="shared" si="1"/>
        <v>37.823</v>
      </c>
      <c r="M36" s="75"/>
      <c r="N36" s="73">
        <f t="shared" si="2"/>
        <v>39.137999999999998</v>
      </c>
      <c r="O36" s="141">
        <f t="shared" si="3"/>
        <v>1.3149999999999999</v>
      </c>
      <c r="P36" s="141">
        <f t="shared" si="9"/>
        <v>1.891</v>
      </c>
      <c r="Q36" s="141">
        <f t="shared" si="4"/>
        <v>0</v>
      </c>
      <c r="R36" s="142">
        <f t="shared" si="5"/>
        <v>3.4769962982548912</v>
      </c>
      <c r="S36" s="158"/>
      <c r="T36" s="133"/>
      <c r="U36" s="131">
        <f t="shared" si="6"/>
        <v>0</v>
      </c>
      <c r="V36" s="109">
        <f t="shared" si="7"/>
        <v>39.137999999999998</v>
      </c>
      <c r="W36" s="166">
        <f t="shared" si="8"/>
        <v>39.137999999999998</v>
      </c>
    </row>
    <row r="37" spans="1:23" ht="20.149999999999999" hidden="1" customHeight="1">
      <c r="A37" s="157">
        <v>30</v>
      </c>
      <c r="B37" s="157" t="s">
        <v>63</v>
      </c>
      <c r="C37" s="158">
        <v>38.867999999999995</v>
      </c>
      <c r="D37" s="131"/>
      <c r="E37" s="131">
        <v>3.5490000000000001E-2</v>
      </c>
      <c r="F37" s="48"/>
      <c r="G37" s="159">
        <f t="shared" si="0"/>
        <v>38.832999999999998</v>
      </c>
      <c r="H37" s="21">
        <v>20.652000000000001</v>
      </c>
      <c r="I37" s="86"/>
      <c r="J37" s="133"/>
      <c r="K37" s="131"/>
      <c r="L37" s="137">
        <f t="shared" si="1"/>
        <v>20.652000000000001</v>
      </c>
      <c r="M37" s="75">
        <v>17.5</v>
      </c>
      <c r="N37" s="73">
        <f t="shared" si="2"/>
        <v>21.332999999999998</v>
      </c>
      <c r="O37" s="141">
        <f t="shared" si="3"/>
        <v>0.68100000000000005</v>
      </c>
      <c r="P37" s="141">
        <f t="shared" si="9"/>
        <v>1.0329999999999999</v>
      </c>
      <c r="Q37" s="141">
        <f t="shared" si="4"/>
        <v>0</v>
      </c>
      <c r="R37" s="142">
        <f t="shared" si="5"/>
        <v>3.296224588576961</v>
      </c>
      <c r="S37" s="158"/>
      <c r="T37" s="133"/>
      <c r="U37" s="131">
        <f t="shared" si="6"/>
        <v>0</v>
      </c>
      <c r="V37" s="109">
        <f t="shared" si="7"/>
        <v>38.832999999999998</v>
      </c>
      <c r="W37" s="166">
        <f t="shared" si="8"/>
        <v>21.332999999999998</v>
      </c>
    </row>
    <row r="38" spans="1:23" ht="20.149999999999999" hidden="1" customHeight="1">
      <c r="A38" s="157">
        <v>31</v>
      </c>
      <c r="B38" s="157" t="s">
        <v>64</v>
      </c>
      <c r="C38" s="158">
        <v>60.331000000000003</v>
      </c>
      <c r="D38" s="131"/>
      <c r="E38" s="131">
        <v>2.714</v>
      </c>
      <c r="F38" s="48"/>
      <c r="G38" s="159">
        <f t="shared" si="0"/>
        <v>57.616999999999997</v>
      </c>
      <c r="H38" s="21">
        <v>57.01</v>
      </c>
      <c r="I38" s="86"/>
      <c r="J38" s="133"/>
      <c r="K38" s="131"/>
      <c r="L38" s="137">
        <f t="shared" si="1"/>
        <v>57.01</v>
      </c>
      <c r="M38" s="76"/>
      <c r="N38" s="73">
        <f t="shared" si="2"/>
        <v>57.616999999999997</v>
      </c>
      <c r="O38" s="141">
        <f t="shared" si="3"/>
        <v>0.60699999999999998</v>
      </c>
      <c r="P38" s="141">
        <f t="shared" si="9"/>
        <v>2.851</v>
      </c>
      <c r="Q38" s="141">
        <f t="shared" si="4"/>
        <v>0</v>
      </c>
      <c r="R38" s="142">
        <f t="shared" si="5"/>
        <v>1.0645387583304105</v>
      </c>
      <c r="S38" s="158"/>
      <c r="T38" s="133"/>
      <c r="U38" s="131">
        <f t="shared" si="6"/>
        <v>0</v>
      </c>
      <c r="V38" s="109">
        <f t="shared" si="7"/>
        <v>57.616999999999997</v>
      </c>
      <c r="W38" s="166">
        <f t="shared" si="8"/>
        <v>57.616999999999997</v>
      </c>
    </row>
    <row r="39" spans="1:23" ht="20.149999999999999" hidden="1" customHeight="1">
      <c r="A39" s="157">
        <v>32</v>
      </c>
      <c r="B39" s="157" t="s">
        <v>65</v>
      </c>
      <c r="C39" s="158">
        <v>21.199000000000002</v>
      </c>
      <c r="D39" s="131"/>
      <c r="E39" s="131">
        <v>8.4659999999999993</v>
      </c>
      <c r="F39" s="48"/>
      <c r="G39" s="159">
        <f t="shared" si="0"/>
        <v>12.733000000000001</v>
      </c>
      <c r="H39" s="138">
        <v>4.1806800000000006</v>
      </c>
      <c r="I39" s="85"/>
      <c r="J39" s="133"/>
      <c r="K39" s="131"/>
      <c r="L39" s="137">
        <f t="shared" si="1"/>
        <v>4.181</v>
      </c>
      <c r="M39" s="76">
        <v>8.4</v>
      </c>
      <c r="N39" s="73">
        <f t="shared" si="2"/>
        <v>4.3330000000000002</v>
      </c>
      <c r="O39" s="141">
        <f t="shared" si="3"/>
        <v>0.152</v>
      </c>
      <c r="P39" s="141">
        <f t="shared" si="9"/>
        <v>0.20899999999999999</v>
      </c>
      <c r="Q39" s="141">
        <f t="shared" si="4"/>
        <v>0</v>
      </c>
      <c r="R39" s="142">
        <f t="shared" si="5"/>
        <v>3.6363636363636367</v>
      </c>
      <c r="S39" s="158"/>
      <c r="T39" s="133"/>
      <c r="U39" s="131">
        <f t="shared" si="6"/>
        <v>0</v>
      </c>
      <c r="V39" s="109">
        <f t="shared" si="7"/>
        <v>12.733000000000001</v>
      </c>
      <c r="W39" s="166">
        <f t="shared" si="8"/>
        <v>4.3330000000000002</v>
      </c>
    </row>
    <row r="40" spans="1:23" ht="20.149999999999999" hidden="1" customHeight="1" thickBot="1">
      <c r="A40" s="157">
        <v>33</v>
      </c>
      <c r="B40" s="157" t="s">
        <v>66</v>
      </c>
      <c r="C40" s="158">
        <v>73.33</v>
      </c>
      <c r="D40" s="131"/>
      <c r="E40" s="131">
        <v>6.8179999999999996</v>
      </c>
      <c r="F40" s="48"/>
      <c r="G40" s="159">
        <f t="shared" si="0"/>
        <v>66.512</v>
      </c>
      <c r="H40" s="21">
        <v>64.653000000000006</v>
      </c>
      <c r="I40" s="86"/>
      <c r="J40" s="133"/>
      <c r="K40" s="131"/>
      <c r="L40" s="137">
        <f t="shared" si="1"/>
        <v>64.653000000000006</v>
      </c>
      <c r="M40" s="76"/>
      <c r="N40" s="73">
        <f t="shared" si="2"/>
        <v>66.512</v>
      </c>
      <c r="O40" s="141">
        <f t="shared" si="3"/>
        <v>1.859</v>
      </c>
      <c r="P40" s="141">
        <f t="shared" si="9"/>
        <v>3.2330000000000001</v>
      </c>
      <c r="Q40" s="141">
        <f t="shared" si="4"/>
        <v>0</v>
      </c>
      <c r="R40" s="142">
        <f t="shared" si="5"/>
        <v>2.8750386637797711</v>
      </c>
      <c r="S40" s="158"/>
      <c r="T40" s="133"/>
      <c r="U40" s="131">
        <f t="shared" si="6"/>
        <v>0</v>
      </c>
      <c r="V40" s="109">
        <f t="shared" si="7"/>
        <v>66.512</v>
      </c>
      <c r="W40" s="166">
        <f t="shared" si="8"/>
        <v>66.512</v>
      </c>
    </row>
    <row r="41" spans="1:23" ht="20.149999999999999" hidden="1" customHeight="1">
      <c r="A41" s="157">
        <v>34</v>
      </c>
      <c r="B41" s="157" t="s">
        <v>67</v>
      </c>
      <c r="C41" s="158">
        <v>25.02</v>
      </c>
      <c r="D41" s="131"/>
      <c r="E41" s="131">
        <v>25.02</v>
      </c>
      <c r="F41" s="48"/>
      <c r="G41" s="159">
        <f t="shared" si="0"/>
        <v>0</v>
      </c>
      <c r="H41" s="21">
        <v>0</v>
      </c>
      <c r="I41" s="86"/>
      <c r="J41" s="133"/>
      <c r="K41" s="131"/>
      <c r="L41" s="137">
        <f t="shared" si="1"/>
        <v>0</v>
      </c>
      <c r="M41" s="76"/>
      <c r="N41" s="73">
        <f t="shared" si="2"/>
        <v>0</v>
      </c>
      <c r="O41" s="141">
        <f t="shared" si="3"/>
        <v>0</v>
      </c>
      <c r="P41" s="141">
        <f t="shared" si="9"/>
        <v>0</v>
      </c>
      <c r="Q41" s="141">
        <f t="shared" si="4"/>
        <v>0</v>
      </c>
      <c r="R41" s="142"/>
      <c r="S41" s="158"/>
      <c r="T41" s="133"/>
      <c r="U41" s="131">
        <f t="shared" si="6"/>
        <v>0</v>
      </c>
      <c r="V41" s="109">
        <f t="shared" si="7"/>
        <v>0</v>
      </c>
      <c r="W41" s="166">
        <f t="shared" si="8"/>
        <v>0</v>
      </c>
    </row>
    <row r="42" spans="1:23" ht="20.149999999999999" hidden="1" customHeight="1">
      <c r="A42" s="157">
        <v>35</v>
      </c>
      <c r="B42" s="157" t="s">
        <v>68</v>
      </c>
      <c r="C42" s="158">
        <v>69.614999999999995</v>
      </c>
      <c r="D42" s="131"/>
      <c r="E42" s="131">
        <v>5.1623999999999999</v>
      </c>
      <c r="F42" s="48"/>
      <c r="G42" s="159">
        <f t="shared" si="0"/>
        <v>64.453000000000003</v>
      </c>
      <c r="H42" s="21">
        <v>55.347000000000001</v>
      </c>
      <c r="I42" s="86"/>
      <c r="J42" s="133"/>
      <c r="K42" s="131"/>
      <c r="L42" s="137">
        <f t="shared" si="1"/>
        <v>55.347000000000001</v>
      </c>
      <c r="M42" s="76">
        <v>6.4</v>
      </c>
      <c r="N42" s="73">
        <f t="shared" si="2"/>
        <v>58.052999999999997</v>
      </c>
      <c r="O42" s="141">
        <f t="shared" si="3"/>
        <v>2.706</v>
      </c>
      <c r="P42" s="141">
        <f t="shared" si="9"/>
        <v>2.7669999999999999</v>
      </c>
      <c r="Q42" s="141">
        <f t="shared" si="4"/>
        <v>0</v>
      </c>
      <c r="R42" s="142">
        <f t="shared" si="5"/>
        <v>4.8897723165883624</v>
      </c>
      <c r="S42" s="158"/>
      <c r="T42" s="133"/>
      <c r="U42" s="131">
        <f t="shared" si="6"/>
        <v>0</v>
      </c>
      <c r="V42" s="109">
        <f t="shared" si="7"/>
        <v>64.453000000000003</v>
      </c>
      <c r="W42" s="166">
        <f t="shared" si="8"/>
        <v>58.053000000000004</v>
      </c>
    </row>
    <row r="43" spans="1:23" ht="20.149999999999999" hidden="1" customHeight="1">
      <c r="A43" s="157">
        <v>36</v>
      </c>
      <c r="B43" s="157" t="s">
        <v>69</v>
      </c>
      <c r="C43" s="158">
        <v>75.42</v>
      </c>
      <c r="D43" s="131"/>
      <c r="E43" s="131">
        <v>54.978000000000002</v>
      </c>
      <c r="F43" s="48"/>
      <c r="G43" s="159">
        <f t="shared" si="0"/>
        <v>20.442</v>
      </c>
      <c r="H43" s="21">
        <v>18.988</v>
      </c>
      <c r="I43" s="86"/>
      <c r="J43" s="133"/>
      <c r="K43" s="131"/>
      <c r="L43" s="137">
        <f t="shared" si="1"/>
        <v>18.988</v>
      </c>
      <c r="M43" s="76">
        <v>1</v>
      </c>
      <c r="N43" s="73">
        <f t="shared" si="2"/>
        <v>19.442</v>
      </c>
      <c r="O43" s="141">
        <f t="shared" si="3"/>
        <v>0.45400000000000001</v>
      </c>
      <c r="P43" s="141">
        <f t="shared" si="9"/>
        <v>0.94899999999999995</v>
      </c>
      <c r="Q43" s="141">
        <f t="shared" si="4"/>
        <v>0</v>
      </c>
      <c r="R43" s="142">
        <f t="shared" si="5"/>
        <v>2.391991570073762</v>
      </c>
      <c r="S43" s="158"/>
      <c r="T43" s="133"/>
      <c r="U43" s="131">
        <f t="shared" si="6"/>
        <v>0</v>
      </c>
      <c r="V43" s="109">
        <f t="shared" si="7"/>
        <v>20.442</v>
      </c>
      <c r="W43" s="166">
        <f t="shared" si="8"/>
        <v>19.442</v>
      </c>
    </row>
    <row r="44" spans="1:23" ht="20.149999999999999" hidden="1" customHeight="1">
      <c r="A44" s="157">
        <v>37</v>
      </c>
      <c r="B44" s="157" t="s">
        <v>70</v>
      </c>
      <c r="C44" s="158">
        <v>59.078999999999994</v>
      </c>
      <c r="D44" s="131"/>
      <c r="E44" s="131"/>
      <c r="F44" s="48"/>
      <c r="G44" s="159">
        <f t="shared" si="0"/>
        <v>59.079000000000001</v>
      </c>
      <c r="H44" s="21">
        <v>57.357999999999997</v>
      </c>
      <c r="I44" s="86"/>
      <c r="J44" s="133"/>
      <c r="K44" s="131"/>
      <c r="L44" s="137">
        <f t="shared" si="1"/>
        <v>57.357999999999997</v>
      </c>
      <c r="M44" s="76"/>
      <c r="N44" s="73">
        <f t="shared" si="2"/>
        <v>59.079000000000001</v>
      </c>
      <c r="O44" s="141">
        <f t="shared" si="3"/>
        <v>1.7210000000000001</v>
      </c>
      <c r="P44" s="141">
        <f t="shared" si="9"/>
        <v>2.8679999999999999</v>
      </c>
      <c r="Q44" s="141">
        <f t="shared" si="4"/>
        <v>0</v>
      </c>
      <c r="R44" s="142">
        <f t="shared" si="5"/>
        <v>3.0003486750348678</v>
      </c>
      <c r="S44" s="158"/>
      <c r="T44" s="133"/>
      <c r="U44" s="131">
        <f t="shared" si="6"/>
        <v>0</v>
      </c>
      <c r="V44" s="109">
        <f t="shared" si="7"/>
        <v>59.079000000000001</v>
      </c>
      <c r="W44" s="166">
        <f t="shared" si="8"/>
        <v>59.079000000000001</v>
      </c>
    </row>
    <row r="45" spans="1:23" ht="20.149999999999999" hidden="1" customHeight="1">
      <c r="A45" s="157">
        <v>38</v>
      </c>
      <c r="B45" s="157" t="s">
        <v>71</v>
      </c>
      <c r="C45" s="158">
        <v>229.97</v>
      </c>
      <c r="D45" s="131"/>
      <c r="E45" s="131">
        <v>1.605</v>
      </c>
      <c r="F45" s="48"/>
      <c r="G45" s="159">
        <f t="shared" si="0"/>
        <v>228.36500000000001</v>
      </c>
      <c r="H45" s="21">
        <v>158.38900000000001</v>
      </c>
      <c r="I45" s="86"/>
      <c r="J45" s="133"/>
      <c r="K45" s="131"/>
      <c r="L45" s="137">
        <f t="shared" si="1"/>
        <v>158.38900000000001</v>
      </c>
      <c r="M45" s="76">
        <v>63</v>
      </c>
      <c r="N45" s="73">
        <f t="shared" si="2"/>
        <v>165.36500000000001</v>
      </c>
      <c r="O45" s="141">
        <f t="shared" si="3"/>
        <v>6.976</v>
      </c>
      <c r="P45" s="141">
        <f t="shared" si="9"/>
        <v>7.9189999999999996</v>
      </c>
      <c r="Q45" s="141">
        <f t="shared" si="4"/>
        <v>0</v>
      </c>
      <c r="R45" s="142">
        <f t="shared" si="5"/>
        <v>4.4045965399671685</v>
      </c>
      <c r="S45" s="158"/>
      <c r="T45" s="133"/>
      <c r="U45" s="131">
        <f t="shared" si="6"/>
        <v>0</v>
      </c>
      <c r="V45" s="109">
        <f t="shared" si="7"/>
        <v>228.36500000000001</v>
      </c>
      <c r="W45" s="166">
        <f t="shared" si="8"/>
        <v>165.36500000000001</v>
      </c>
    </row>
    <row r="46" spans="1:23" ht="20.149999999999999" hidden="1" customHeight="1">
      <c r="A46" s="157">
        <v>39</v>
      </c>
      <c r="B46" s="157" t="s">
        <v>72</v>
      </c>
      <c r="C46" s="158">
        <v>500.87</v>
      </c>
      <c r="D46" s="131"/>
      <c r="E46" s="131"/>
      <c r="F46" s="48"/>
      <c r="G46" s="159">
        <f t="shared" si="0"/>
        <v>500.87</v>
      </c>
      <c r="H46" s="21">
        <v>442.67599999999999</v>
      </c>
      <c r="I46" s="86"/>
      <c r="J46" s="133"/>
      <c r="K46" s="131"/>
      <c r="L46" s="137">
        <f t="shared" si="1"/>
        <v>442.67599999999999</v>
      </c>
      <c r="M46" s="76">
        <v>37</v>
      </c>
      <c r="N46" s="73">
        <f t="shared" si="2"/>
        <v>463.87</v>
      </c>
      <c r="O46" s="141">
        <f t="shared" si="3"/>
        <v>21.193999999999999</v>
      </c>
      <c r="P46" s="141">
        <f t="shared" si="9"/>
        <v>22.134</v>
      </c>
      <c r="Q46" s="141">
        <f t="shared" si="4"/>
        <v>0</v>
      </c>
      <c r="R46" s="142">
        <f t="shared" si="5"/>
        <v>4.7876569982831843</v>
      </c>
      <c r="S46" s="158"/>
      <c r="T46" s="133"/>
      <c r="U46" s="131">
        <f t="shared" si="6"/>
        <v>0</v>
      </c>
      <c r="V46" s="109">
        <f t="shared" si="7"/>
        <v>500.87</v>
      </c>
      <c r="W46" s="166">
        <f t="shared" si="8"/>
        <v>463.87</v>
      </c>
    </row>
    <row r="47" spans="1:23" ht="20.149999999999999" hidden="1" customHeight="1">
      <c r="A47" s="157">
        <v>40</v>
      </c>
      <c r="B47" s="157" t="s">
        <v>73</v>
      </c>
      <c r="C47" s="158">
        <v>241.10399999999998</v>
      </c>
      <c r="D47" s="131"/>
      <c r="E47" s="131"/>
      <c r="F47" s="48"/>
      <c r="G47" s="159">
        <f t="shared" si="0"/>
        <v>241.10400000000001</v>
      </c>
      <c r="H47" s="21">
        <v>232.68</v>
      </c>
      <c r="I47" s="86"/>
      <c r="J47" s="133"/>
      <c r="K47" s="131"/>
      <c r="L47" s="137">
        <f t="shared" si="1"/>
        <v>232.68</v>
      </c>
      <c r="M47" s="76"/>
      <c r="N47" s="73">
        <f t="shared" si="2"/>
        <v>241.10400000000001</v>
      </c>
      <c r="O47" s="141">
        <f t="shared" si="3"/>
        <v>8.4239999999999995</v>
      </c>
      <c r="P47" s="141">
        <f t="shared" si="9"/>
        <v>11.634</v>
      </c>
      <c r="Q47" s="141">
        <f t="shared" si="4"/>
        <v>0</v>
      </c>
      <c r="R47" s="142">
        <f t="shared" si="5"/>
        <v>3.6204228984012374</v>
      </c>
      <c r="S47" s="158"/>
      <c r="T47" s="133"/>
      <c r="U47" s="131">
        <f t="shared" si="6"/>
        <v>0</v>
      </c>
      <c r="V47" s="109">
        <f t="shared" si="7"/>
        <v>241.10400000000001</v>
      </c>
      <c r="W47" s="166">
        <f t="shared" si="8"/>
        <v>241.10400000000001</v>
      </c>
    </row>
    <row r="48" spans="1:23" ht="20.149999999999999" hidden="1" customHeight="1">
      <c r="A48" s="157">
        <v>41</v>
      </c>
      <c r="B48" s="157" t="s">
        <v>74</v>
      </c>
      <c r="C48" s="158">
        <v>399.8610000000001</v>
      </c>
      <c r="D48" s="131"/>
      <c r="E48" s="131"/>
      <c r="F48" s="48"/>
      <c r="G48" s="159">
        <f t="shared" si="0"/>
        <v>399.86099999999999</v>
      </c>
      <c r="H48" s="138">
        <v>383.01159419999999</v>
      </c>
      <c r="I48" s="85"/>
      <c r="J48" s="133"/>
      <c r="K48" s="131"/>
      <c r="L48" s="137">
        <f t="shared" si="1"/>
        <v>383.012</v>
      </c>
      <c r="M48" s="76"/>
      <c r="N48" s="73">
        <f t="shared" si="2"/>
        <v>399.86099999999999</v>
      </c>
      <c r="O48" s="141">
        <f t="shared" si="3"/>
        <v>16.849</v>
      </c>
      <c r="P48" s="141">
        <f t="shared" si="9"/>
        <v>19.151</v>
      </c>
      <c r="Q48" s="141">
        <f t="shared" si="4"/>
        <v>0</v>
      </c>
      <c r="R48" s="142">
        <f t="shared" si="5"/>
        <v>4.3989869980679863</v>
      </c>
      <c r="S48" s="158"/>
      <c r="T48" s="133"/>
      <c r="U48" s="131">
        <f t="shared" si="6"/>
        <v>0</v>
      </c>
      <c r="V48" s="109">
        <f t="shared" si="7"/>
        <v>399.86099999999999</v>
      </c>
      <c r="W48" s="166">
        <f t="shared" si="8"/>
        <v>399.86099999999999</v>
      </c>
    </row>
    <row r="49" spans="1:23" ht="20.149999999999999" hidden="1" customHeight="1">
      <c r="A49" s="157">
        <v>42</v>
      </c>
      <c r="B49" s="157" t="s">
        <v>75</v>
      </c>
      <c r="C49" s="158"/>
      <c r="D49" s="131"/>
      <c r="E49" s="131"/>
      <c r="F49" s="48"/>
      <c r="G49" s="159">
        <f t="shared" si="0"/>
        <v>0</v>
      </c>
      <c r="H49" s="21">
        <v>0</v>
      </c>
      <c r="I49" s="86"/>
      <c r="J49" s="133"/>
      <c r="K49" s="131"/>
      <c r="L49" s="137">
        <f t="shared" si="1"/>
        <v>0</v>
      </c>
      <c r="M49" s="76"/>
      <c r="N49" s="73">
        <f t="shared" si="2"/>
        <v>0</v>
      </c>
      <c r="O49" s="141">
        <f t="shared" si="3"/>
        <v>0</v>
      </c>
      <c r="P49" s="141">
        <f t="shared" si="9"/>
        <v>0</v>
      </c>
      <c r="Q49" s="141">
        <f t="shared" si="4"/>
        <v>0</v>
      </c>
      <c r="R49" s="142"/>
      <c r="S49" s="158"/>
      <c r="T49" s="133"/>
      <c r="U49" s="131">
        <f t="shared" si="6"/>
        <v>0</v>
      </c>
      <c r="V49" s="109">
        <f t="shared" si="7"/>
        <v>0</v>
      </c>
      <c r="W49" s="166">
        <f t="shared" si="8"/>
        <v>0</v>
      </c>
    </row>
    <row r="50" spans="1:23" ht="20.149999999999999" hidden="1" customHeight="1">
      <c r="A50" s="157">
        <v>43</v>
      </c>
      <c r="B50" s="157" t="s">
        <v>76</v>
      </c>
      <c r="C50" s="158">
        <v>1.9279999999999999</v>
      </c>
      <c r="D50" s="131"/>
      <c r="E50" s="131"/>
      <c r="F50" s="48"/>
      <c r="G50" s="159">
        <f t="shared" si="0"/>
        <v>1.9279999999999999</v>
      </c>
      <c r="H50" s="21">
        <v>0</v>
      </c>
      <c r="I50" s="86"/>
      <c r="J50" s="133"/>
      <c r="K50" s="131"/>
      <c r="L50" s="137">
        <f t="shared" si="1"/>
        <v>0</v>
      </c>
      <c r="M50" s="76">
        <v>1.9279999999999999</v>
      </c>
      <c r="N50" s="73">
        <f t="shared" si="2"/>
        <v>0</v>
      </c>
      <c r="O50" s="141">
        <f t="shared" si="3"/>
        <v>0</v>
      </c>
      <c r="P50" s="141">
        <f t="shared" si="9"/>
        <v>0</v>
      </c>
      <c r="Q50" s="141">
        <f t="shared" si="4"/>
        <v>0</v>
      </c>
      <c r="R50" s="142"/>
      <c r="S50" s="158"/>
      <c r="T50" s="133"/>
      <c r="U50" s="131">
        <f t="shared" si="6"/>
        <v>0</v>
      </c>
      <c r="V50" s="109">
        <f t="shared" si="7"/>
        <v>1.9279999999999999</v>
      </c>
      <c r="W50" s="166">
        <f t="shared" si="8"/>
        <v>0</v>
      </c>
    </row>
    <row r="51" spans="1:23" ht="20.149999999999999" hidden="1" customHeight="1">
      <c r="A51" s="157">
        <v>44</v>
      </c>
      <c r="B51" s="157" t="s">
        <v>77</v>
      </c>
      <c r="C51" s="158">
        <v>62.875</v>
      </c>
      <c r="D51" s="131"/>
      <c r="E51" s="131"/>
      <c r="F51" s="48"/>
      <c r="G51" s="159">
        <f t="shared" si="0"/>
        <v>62.875</v>
      </c>
      <c r="H51" s="21">
        <v>50.276000000000003</v>
      </c>
      <c r="I51" s="86"/>
      <c r="J51" s="133"/>
      <c r="K51" s="131"/>
      <c r="L51" s="137">
        <f t="shared" si="1"/>
        <v>50.276000000000003</v>
      </c>
      <c r="M51" s="76">
        <v>11</v>
      </c>
      <c r="N51" s="73">
        <f t="shared" si="2"/>
        <v>51.875</v>
      </c>
      <c r="O51" s="141">
        <f t="shared" si="3"/>
        <v>1.599</v>
      </c>
      <c r="P51" s="141">
        <f t="shared" si="9"/>
        <v>2.5139999999999998</v>
      </c>
      <c r="Q51" s="141">
        <f t="shared" si="4"/>
        <v>0</v>
      </c>
      <c r="R51" s="142">
        <f t="shared" si="5"/>
        <v>3.1801909307875897</v>
      </c>
      <c r="S51" s="158"/>
      <c r="T51" s="133"/>
      <c r="U51" s="131">
        <f t="shared" si="6"/>
        <v>0</v>
      </c>
      <c r="V51" s="109">
        <f t="shared" si="7"/>
        <v>62.875</v>
      </c>
      <c r="W51" s="166">
        <f t="shared" si="8"/>
        <v>51.875</v>
      </c>
    </row>
    <row r="52" spans="1:23" ht="20.149999999999999" hidden="1" customHeight="1">
      <c r="A52" s="157">
        <v>45</v>
      </c>
      <c r="B52" s="157" t="s">
        <v>78</v>
      </c>
      <c r="C52" s="158">
        <v>101.399</v>
      </c>
      <c r="D52" s="131"/>
      <c r="E52" s="131">
        <v>14.981999999999999</v>
      </c>
      <c r="F52" s="48"/>
      <c r="G52" s="159">
        <f t="shared" si="0"/>
        <v>86.417000000000002</v>
      </c>
      <c r="H52" s="21">
        <v>57.52</v>
      </c>
      <c r="I52" s="86"/>
      <c r="J52" s="133"/>
      <c r="K52" s="131"/>
      <c r="L52" s="137">
        <f t="shared" si="1"/>
        <v>57.52</v>
      </c>
      <c r="M52" s="75">
        <v>27</v>
      </c>
      <c r="N52" s="73">
        <f t="shared" si="2"/>
        <v>59.417000000000002</v>
      </c>
      <c r="O52" s="141">
        <f t="shared" si="3"/>
        <v>1.897</v>
      </c>
      <c r="P52" s="141">
        <f t="shared" si="9"/>
        <v>2.8759999999999999</v>
      </c>
      <c r="Q52" s="141">
        <f t="shared" si="4"/>
        <v>0</v>
      </c>
      <c r="R52" s="142">
        <f t="shared" si="5"/>
        <v>3.2979833101529903</v>
      </c>
      <c r="S52" s="158"/>
      <c r="T52" s="133"/>
      <c r="U52" s="131">
        <f t="shared" si="6"/>
        <v>0</v>
      </c>
      <c r="V52" s="109">
        <f t="shared" si="7"/>
        <v>86.417000000000002</v>
      </c>
      <c r="W52" s="166">
        <f t="shared" si="8"/>
        <v>59.417000000000002</v>
      </c>
    </row>
    <row r="53" spans="1:23" ht="20.149999999999999" hidden="1" customHeight="1">
      <c r="A53" s="157">
        <v>46</v>
      </c>
      <c r="B53" s="157" t="s">
        <v>79</v>
      </c>
      <c r="C53" s="158"/>
      <c r="D53" s="131"/>
      <c r="E53" s="131"/>
      <c r="F53" s="48"/>
      <c r="G53" s="159">
        <f t="shared" si="0"/>
        <v>0</v>
      </c>
      <c r="H53" s="21">
        <v>0</v>
      </c>
      <c r="I53" s="86"/>
      <c r="J53" s="133"/>
      <c r="K53" s="131"/>
      <c r="L53" s="137">
        <f t="shared" si="1"/>
        <v>0</v>
      </c>
      <c r="M53" s="75"/>
      <c r="N53" s="73">
        <f t="shared" si="2"/>
        <v>0</v>
      </c>
      <c r="O53" s="141">
        <f t="shared" si="3"/>
        <v>0</v>
      </c>
      <c r="P53" s="141">
        <f t="shared" si="9"/>
        <v>0</v>
      </c>
      <c r="Q53" s="141">
        <f t="shared" si="4"/>
        <v>0</v>
      </c>
      <c r="R53" s="142"/>
      <c r="S53" s="158"/>
      <c r="T53" s="133"/>
      <c r="U53" s="131">
        <f t="shared" si="6"/>
        <v>0</v>
      </c>
      <c r="V53" s="109">
        <f t="shared" si="7"/>
        <v>0</v>
      </c>
      <c r="W53" s="166">
        <f t="shared" si="8"/>
        <v>0</v>
      </c>
    </row>
    <row r="54" spans="1:23" ht="20.149999999999999" hidden="1" customHeight="1">
      <c r="A54" s="157">
        <v>47</v>
      </c>
      <c r="B54" s="157" t="s">
        <v>80</v>
      </c>
      <c r="C54" s="158">
        <v>79.350000000000009</v>
      </c>
      <c r="D54" s="131"/>
      <c r="E54" s="131"/>
      <c r="F54" s="48"/>
      <c r="G54" s="159">
        <f t="shared" si="0"/>
        <v>79.349999999999994</v>
      </c>
      <c r="H54" s="21">
        <v>43.505000000000003</v>
      </c>
      <c r="I54" s="86"/>
      <c r="J54" s="133"/>
      <c r="K54" s="131"/>
      <c r="L54" s="137">
        <f t="shared" si="1"/>
        <v>43.505000000000003</v>
      </c>
      <c r="M54" s="75">
        <v>34</v>
      </c>
      <c r="N54" s="73">
        <f t="shared" si="2"/>
        <v>45.35</v>
      </c>
      <c r="O54" s="141">
        <f t="shared" si="3"/>
        <v>1.845</v>
      </c>
      <c r="P54" s="141">
        <f t="shared" si="9"/>
        <v>2.1749999999999998</v>
      </c>
      <c r="Q54" s="141">
        <f t="shared" si="4"/>
        <v>0</v>
      </c>
      <c r="R54" s="142">
        <f t="shared" si="5"/>
        <v>4.2413793103448274</v>
      </c>
      <c r="S54" s="158"/>
      <c r="T54" s="133"/>
      <c r="U54" s="131">
        <f t="shared" si="6"/>
        <v>0</v>
      </c>
      <c r="V54" s="109">
        <f t="shared" si="7"/>
        <v>79.349999999999994</v>
      </c>
      <c r="W54" s="166">
        <f t="shared" si="8"/>
        <v>45.349999999999994</v>
      </c>
    </row>
    <row r="55" spans="1:23" ht="16" hidden="1" thickBot="1">
      <c r="A55" s="157">
        <v>48</v>
      </c>
      <c r="B55" s="157" t="s">
        <v>81</v>
      </c>
      <c r="C55" s="158">
        <v>70.56</v>
      </c>
      <c r="D55" s="131"/>
      <c r="E55" s="131"/>
      <c r="F55" s="48"/>
      <c r="G55" s="159">
        <f t="shared" si="0"/>
        <v>70.56</v>
      </c>
      <c r="H55" s="21">
        <v>26.640999999999998</v>
      </c>
      <c r="I55" s="86"/>
      <c r="J55" s="131"/>
      <c r="K55" s="131"/>
      <c r="L55" s="137">
        <f t="shared" si="1"/>
        <v>26.640999999999998</v>
      </c>
      <c r="M55" s="75">
        <v>43</v>
      </c>
      <c r="N55" s="73">
        <f t="shared" si="2"/>
        <v>27.56</v>
      </c>
      <c r="O55" s="141">
        <f t="shared" si="3"/>
        <v>0.91900000000000004</v>
      </c>
      <c r="P55" s="141">
        <f t="shared" si="9"/>
        <v>1.3320000000000001</v>
      </c>
      <c r="Q55" s="141">
        <f t="shared" si="4"/>
        <v>0</v>
      </c>
      <c r="R55" s="142">
        <f t="shared" si="5"/>
        <v>3.4496996996996998</v>
      </c>
      <c r="S55" s="158"/>
      <c r="T55" s="133"/>
      <c r="U55" s="131">
        <f t="shared" si="6"/>
        <v>0</v>
      </c>
      <c r="V55" s="109">
        <f t="shared" si="7"/>
        <v>70.56</v>
      </c>
      <c r="W55" s="166">
        <f t="shared" si="8"/>
        <v>27.560000000000002</v>
      </c>
    </row>
    <row r="56" spans="1:23" ht="16" hidden="1" thickBot="1">
      <c r="A56" s="77">
        <v>49</v>
      </c>
      <c r="B56" s="77" t="s">
        <v>82</v>
      </c>
      <c r="C56" s="78">
        <v>777.2299999999999</v>
      </c>
      <c r="D56" s="79"/>
      <c r="E56" s="79"/>
      <c r="F56" s="47"/>
      <c r="G56" s="80">
        <f>ROUND((C56+D56-E56-F56),3)</f>
        <v>777.23</v>
      </c>
      <c r="H56" s="78">
        <v>631.22299999999996</v>
      </c>
      <c r="I56" s="81"/>
      <c r="J56" s="79"/>
      <c r="K56" s="79"/>
      <c r="L56" s="137">
        <f t="shared" si="1"/>
        <v>631.22299999999996</v>
      </c>
      <c r="M56" s="17">
        <v>126</v>
      </c>
      <c r="N56" s="74">
        <f t="shared" si="2"/>
        <v>651.23</v>
      </c>
      <c r="O56" s="82">
        <f t="shared" si="3"/>
        <v>20.007000000000001</v>
      </c>
      <c r="P56" s="82">
        <f t="shared" si="9"/>
        <v>31.561</v>
      </c>
      <c r="Q56" s="82">
        <f t="shared" si="4"/>
        <v>0</v>
      </c>
      <c r="R56" s="145">
        <f t="shared" si="5"/>
        <v>3.1695763759069742</v>
      </c>
      <c r="S56" s="158"/>
      <c r="T56" s="133"/>
      <c r="U56" s="131">
        <f t="shared" si="6"/>
        <v>0</v>
      </c>
      <c r="V56" s="109">
        <f t="shared" si="7"/>
        <v>777.23</v>
      </c>
      <c r="W56" s="166">
        <f t="shared" si="8"/>
        <v>651.23</v>
      </c>
    </row>
    <row r="57" spans="1:23" ht="24.75" customHeight="1" thickBot="1">
      <c r="A57" s="256" t="s">
        <v>83</v>
      </c>
      <c r="B57" s="257"/>
      <c r="C57" s="15">
        <f>SUM(C7:C56)</f>
        <v>16802.047000000002</v>
      </c>
      <c r="D57" s="14">
        <f t="shared" ref="D57:Q57" si="17">SUM(D7:D56)</f>
        <v>0</v>
      </c>
      <c r="E57" s="14">
        <f t="shared" si="17"/>
        <v>940.01217999999994</v>
      </c>
      <c r="F57" s="36"/>
      <c r="G57" s="19">
        <f t="shared" si="17"/>
        <v>15862.036000000004</v>
      </c>
      <c r="H57" s="15">
        <f t="shared" si="17"/>
        <v>13276.438452186796</v>
      </c>
      <c r="I57" s="88"/>
      <c r="J57" s="14">
        <f t="shared" si="17"/>
        <v>0</v>
      </c>
      <c r="K57" s="14">
        <f t="shared" si="17"/>
        <v>0</v>
      </c>
      <c r="L57" s="19">
        <f t="shared" si="17"/>
        <v>13266.437999999998</v>
      </c>
      <c r="M57" s="16">
        <f t="shared" si="17"/>
        <v>1980.7060000000004</v>
      </c>
      <c r="N57" s="36">
        <f t="shared" si="17"/>
        <v>13881.330000000002</v>
      </c>
      <c r="O57" s="18">
        <f t="shared" si="17"/>
        <v>614.89200000000017</v>
      </c>
      <c r="P57" s="18">
        <f t="shared" si="17"/>
        <v>663.32199999999989</v>
      </c>
      <c r="Q57" s="18">
        <f t="shared" si="17"/>
        <v>0.1180000000000021</v>
      </c>
      <c r="R57" s="146">
        <f>SUM(R7:R56)/A56</f>
        <v>3.5325855769758623</v>
      </c>
      <c r="S57" s="150">
        <f>SUM(S7:S56)</f>
        <v>0</v>
      </c>
      <c r="T57" s="151">
        <f t="shared" ref="T57:W57" si="18">SUM(T7:T56)</f>
        <v>0</v>
      </c>
      <c r="U57" s="151">
        <f t="shared" si="18"/>
        <v>0</v>
      </c>
      <c r="V57" s="154">
        <f t="shared" si="18"/>
        <v>15862.036000000004</v>
      </c>
      <c r="W57" s="152">
        <f t="shared" si="18"/>
        <v>13881.330000000002</v>
      </c>
    </row>
  </sheetData>
  <mergeCells count="27">
    <mergeCell ref="V4:V5"/>
    <mergeCell ref="N1:P1"/>
    <mergeCell ref="N2:P2"/>
    <mergeCell ref="S3:W3"/>
    <mergeCell ref="A57:B57"/>
    <mergeCell ref="C3:G3"/>
    <mergeCell ref="H3:L3"/>
    <mergeCell ref="M3:R3"/>
    <mergeCell ref="A3:B3"/>
    <mergeCell ref="Q4:Q5"/>
    <mergeCell ref="R4:R5"/>
    <mergeCell ref="F4:F5"/>
    <mergeCell ref="N4:N5"/>
    <mergeCell ref="O4:O5"/>
    <mergeCell ref="A1:J1"/>
    <mergeCell ref="A4:A5"/>
    <mergeCell ref="H4:H5"/>
    <mergeCell ref="K4:K5"/>
    <mergeCell ref="L4:L5"/>
    <mergeCell ref="M4:M5"/>
    <mergeCell ref="B2:D2"/>
    <mergeCell ref="E2:I2"/>
    <mergeCell ref="B4:B5"/>
    <mergeCell ref="C4:C5"/>
    <mergeCell ref="D4:D5"/>
    <mergeCell ref="E4:E5"/>
    <mergeCell ref="G4:G5"/>
  </mergeCells>
  <pageMargins left="0.31496062992125984" right="0.19685039370078741" top="0.82677165354330717" bottom="0.23622047244094491" header="0.15748031496062992" footer="0.15748031496062992"/>
  <pageSetup paperSize="9" scale="58" orientation="landscape" copies="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abSelected="1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3" sqref="D3"/>
    </sheetView>
  </sheetViews>
  <sheetFormatPr defaultColWidth="9.1796875" defaultRowHeight="13"/>
  <cols>
    <col min="1" max="1" width="7.54296875" style="1" customWidth="1"/>
    <col min="2" max="2" width="14" style="1" customWidth="1"/>
    <col min="3" max="3" width="13.453125" style="1" customWidth="1"/>
    <col min="4" max="8" width="8.36328125" style="1" customWidth="1"/>
    <col min="9" max="9" width="14.26953125" style="1" customWidth="1"/>
    <col min="10" max="10" width="16" style="1" customWidth="1"/>
    <col min="11" max="16384" width="9.1796875" style="1"/>
  </cols>
  <sheetData>
    <row r="1" spans="1:10" ht="21.75" customHeight="1">
      <c r="A1" s="285" t="s">
        <v>120</v>
      </c>
      <c r="B1" s="286"/>
      <c r="C1" s="286"/>
      <c r="D1" s="286"/>
      <c r="E1" s="286"/>
      <c r="F1" s="286"/>
      <c r="G1" s="286"/>
      <c r="H1" s="286"/>
      <c r="I1" s="281">
        <v>43952</v>
      </c>
      <c r="J1" s="282"/>
    </row>
    <row r="2" spans="1:10" ht="21.75" customHeight="1" thickBot="1">
      <c r="A2" s="278" t="s">
        <v>123</v>
      </c>
      <c r="B2" s="279"/>
      <c r="C2" s="280"/>
      <c r="D2" s="280"/>
      <c r="E2" s="280"/>
      <c r="F2" s="172"/>
      <c r="G2" s="172"/>
      <c r="H2" s="172"/>
      <c r="I2" s="172"/>
      <c r="J2" s="173"/>
    </row>
    <row r="3" spans="1:10" ht="95.25" customHeight="1">
      <c r="A3" s="174" t="s">
        <v>24</v>
      </c>
      <c r="B3" s="175" t="s">
        <v>1</v>
      </c>
      <c r="C3" s="30" t="s">
        <v>117</v>
      </c>
      <c r="D3" s="104" t="s">
        <v>106</v>
      </c>
      <c r="E3" s="104" t="s">
        <v>106</v>
      </c>
      <c r="F3" s="104" t="s">
        <v>106</v>
      </c>
      <c r="G3" s="104" t="s">
        <v>106</v>
      </c>
      <c r="H3" s="104" t="s">
        <v>106</v>
      </c>
      <c r="I3" s="176" t="s">
        <v>124</v>
      </c>
      <c r="J3" s="177" t="s">
        <v>119</v>
      </c>
    </row>
    <row r="4" spans="1:10" ht="21" customHeight="1">
      <c r="A4" s="178"/>
      <c r="B4" s="131"/>
      <c r="C4" s="168" t="s">
        <v>102</v>
      </c>
      <c r="D4" s="169" t="s">
        <v>107</v>
      </c>
      <c r="E4" s="169" t="s">
        <v>108</v>
      </c>
      <c r="F4" s="169" t="s">
        <v>109</v>
      </c>
      <c r="G4" s="169" t="s">
        <v>110</v>
      </c>
      <c r="H4" s="169" t="s">
        <v>111</v>
      </c>
      <c r="I4" s="130">
        <f>I1</f>
        <v>43952</v>
      </c>
      <c r="J4" s="148">
        <f>I1</f>
        <v>43952</v>
      </c>
    </row>
    <row r="5" spans="1:10" ht="21" customHeight="1">
      <c r="A5" s="178"/>
      <c r="B5" s="131"/>
      <c r="C5" s="168" t="s">
        <v>105</v>
      </c>
      <c r="D5" s="169">
        <v>1766</v>
      </c>
      <c r="E5" s="169">
        <v>1788</v>
      </c>
      <c r="F5" s="169">
        <v>1754</v>
      </c>
      <c r="G5" s="169">
        <v>1743</v>
      </c>
      <c r="H5" s="169">
        <v>1789</v>
      </c>
      <c r="I5" s="169"/>
      <c r="J5" s="179"/>
    </row>
    <row r="6" spans="1:10" ht="15.5">
      <c r="A6" s="158">
        <v>1</v>
      </c>
      <c r="B6" s="131" t="s">
        <v>34</v>
      </c>
      <c r="C6" s="131"/>
      <c r="D6" s="168"/>
      <c r="E6" s="133"/>
      <c r="F6" s="133"/>
      <c r="G6" s="133"/>
      <c r="H6" s="133"/>
      <c r="I6" s="170">
        <f>ROUND((C6+D6-E6-F6),3)</f>
        <v>0</v>
      </c>
      <c r="J6" s="155">
        <v>0.13035772800000001</v>
      </c>
    </row>
    <row r="7" spans="1:10" ht="15.5">
      <c r="A7" s="158">
        <v>2</v>
      </c>
      <c r="B7" s="131" t="s">
        <v>35</v>
      </c>
      <c r="C7" s="131"/>
      <c r="D7" s="131"/>
      <c r="E7" s="131"/>
      <c r="F7" s="131"/>
      <c r="G7" s="131"/>
      <c r="H7" s="131"/>
      <c r="I7" s="170">
        <f t="shared" ref="I7:I54" si="0">ROUND((C7+D7-E7-F7),3)</f>
        <v>0</v>
      </c>
      <c r="J7" s="149">
        <v>28.931999999999999</v>
      </c>
    </row>
    <row r="8" spans="1:10" ht="15.5">
      <c r="A8" s="158">
        <v>3</v>
      </c>
      <c r="B8" s="131" t="s">
        <v>36</v>
      </c>
      <c r="C8" s="131"/>
      <c r="D8" s="131"/>
      <c r="E8" s="131"/>
      <c r="F8" s="131"/>
      <c r="G8" s="131"/>
      <c r="H8" s="131"/>
      <c r="I8" s="170">
        <f t="shared" si="0"/>
        <v>0</v>
      </c>
      <c r="J8" s="155">
        <v>48.255868916799997</v>
      </c>
    </row>
    <row r="9" spans="1:10" ht="15.5">
      <c r="A9" s="158">
        <v>4</v>
      </c>
      <c r="B9" s="131" t="s">
        <v>37</v>
      </c>
      <c r="C9" s="131"/>
      <c r="D9" s="131"/>
      <c r="E9" s="131"/>
      <c r="F9" s="131"/>
      <c r="G9" s="131"/>
      <c r="H9" s="131"/>
      <c r="I9" s="170">
        <f t="shared" si="0"/>
        <v>0</v>
      </c>
      <c r="J9" s="155">
        <v>7.0401812219999993</v>
      </c>
    </row>
    <row r="10" spans="1:10" ht="15.5">
      <c r="A10" s="158">
        <v>5</v>
      </c>
      <c r="B10" s="131" t="s">
        <v>38</v>
      </c>
      <c r="C10" s="131"/>
      <c r="D10" s="131"/>
      <c r="E10" s="131"/>
      <c r="F10" s="131"/>
      <c r="G10" s="131"/>
      <c r="H10" s="131"/>
      <c r="I10" s="170">
        <f t="shared" si="0"/>
        <v>0</v>
      </c>
      <c r="J10" s="149">
        <v>606.70500000000004</v>
      </c>
    </row>
    <row r="11" spans="1:10" ht="15.5">
      <c r="A11" s="158">
        <v>6</v>
      </c>
      <c r="B11" s="131" t="s">
        <v>39</v>
      </c>
      <c r="C11" s="131"/>
      <c r="D11" s="131"/>
      <c r="E11" s="131"/>
      <c r="F11" s="131"/>
      <c r="G11" s="131"/>
      <c r="H11" s="131"/>
      <c r="I11" s="170">
        <f t="shared" si="0"/>
        <v>0</v>
      </c>
      <c r="J11" s="149">
        <v>912.346</v>
      </c>
    </row>
    <row r="12" spans="1:10" ht="15.5">
      <c r="A12" s="161">
        <v>7</v>
      </c>
      <c r="B12" s="132" t="s">
        <v>40</v>
      </c>
      <c r="C12" s="132"/>
      <c r="D12" s="132"/>
      <c r="E12" s="132"/>
      <c r="F12" s="132"/>
      <c r="G12" s="132"/>
      <c r="H12" s="132"/>
      <c r="I12" s="171">
        <f t="shared" si="0"/>
        <v>0</v>
      </c>
      <c r="J12" s="180">
        <v>1236.9549999999999</v>
      </c>
    </row>
    <row r="13" spans="1:10" ht="15.5">
      <c r="A13" s="161">
        <v>7</v>
      </c>
      <c r="B13" s="132" t="s">
        <v>40</v>
      </c>
      <c r="C13" s="132"/>
      <c r="D13" s="132"/>
      <c r="E13" s="132"/>
      <c r="F13" s="132"/>
      <c r="G13" s="132"/>
      <c r="H13" s="132"/>
      <c r="I13" s="171">
        <f t="shared" si="0"/>
        <v>0</v>
      </c>
      <c r="J13" s="180">
        <v>1236.9549999999999</v>
      </c>
    </row>
    <row r="14" spans="1:10" ht="15.5">
      <c r="A14" s="158">
        <v>8</v>
      </c>
      <c r="B14" s="131" t="s">
        <v>41</v>
      </c>
      <c r="C14" s="131"/>
      <c r="D14" s="131"/>
      <c r="E14" s="131"/>
      <c r="F14" s="131"/>
      <c r="G14" s="131"/>
      <c r="H14" s="131"/>
      <c r="I14" s="170">
        <f t="shared" si="0"/>
        <v>0</v>
      </c>
      <c r="J14" s="155">
        <v>21.995408608000002</v>
      </c>
    </row>
    <row r="15" spans="1:10" ht="15.5">
      <c r="A15" s="158">
        <v>9</v>
      </c>
      <c r="B15" s="131" t="s">
        <v>42</v>
      </c>
      <c r="C15" s="131"/>
      <c r="D15" s="131"/>
      <c r="E15" s="131"/>
      <c r="F15" s="131"/>
      <c r="G15" s="131"/>
      <c r="H15" s="131"/>
      <c r="I15" s="170">
        <f t="shared" si="0"/>
        <v>0</v>
      </c>
      <c r="J15" s="149">
        <v>813.73599999999999</v>
      </c>
    </row>
    <row r="16" spans="1:10" ht="15.5">
      <c r="A16" s="158">
        <v>10</v>
      </c>
      <c r="B16" s="131" t="s">
        <v>43</v>
      </c>
      <c r="C16" s="131"/>
      <c r="D16" s="131"/>
      <c r="E16" s="131"/>
      <c r="F16" s="131"/>
      <c r="G16" s="131"/>
      <c r="H16" s="131"/>
      <c r="I16" s="170">
        <f t="shared" si="0"/>
        <v>0</v>
      </c>
      <c r="J16" s="155">
        <v>69.092040015999999</v>
      </c>
    </row>
    <row r="17" spans="1:10" ht="15.5">
      <c r="A17" s="158">
        <v>11</v>
      </c>
      <c r="B17" s="131" t="s">
        <v>44</v>
      </c>
      <c r="C17" s="131"/>
      <c r="D17" s="131"/>
      <c r="E17" s="131"/>
      <c r="F17" s="131"/>
      <c r="G17" s="131"/>
      <c r="H17" s="131"/>
      <c r="I17" s="170">
        <f t="shared" si="0"/>
        <v>0</v>
      </c>
      <c r="J17" s="149">
        <v>682.50400000000002</v>
      </c>
    </row>
    <row r="18" spans="1:10" ht="15.5">
      <c r="A18" s="158">
        <v>12</v>
      </c>
      <c r="B18" s="131" t="s">
        <v>45</v>
      </c>
      <c r="C18" s="131"/>
      <c r="D18" s="131"/>
      <c r="E18" s="131"/>
      <c r="F18" s="131"/>
      <c r="G18" s="131"/>
      <c r="H18" s="131"/>
      <c r="I18" s="170">
        <f t="shared" si="0"/>
        <v>0</v>
      </c>
      <c r="J18" s="155">
        <v>3.4264150999999998</v>
      </c>
    </row>
    <row r="19" spans="1:10" ht="15.5">
      <c r="A19" s="158">
        <v>13</v>
      </c>
      <c r="B19" s="131" t="s">
        <v>46</v>
      </c>
      <c r="C19" s="131"/>
      <c r="D19" s="131"/>
      <c r="E19" s="131"/>
      <c r="F19" s="131"/>
      <c r="G19" s="131"/>
      <c r="H19" s="131"/>
      <c r="I19" s="170">
        <f t="shared" si="0"/>
        <v>0</v>
      </c>
      <c r="J19" s="149">
        <v>519.06899999999996</v>
      </c>
    </row>
    <row r="20" spans="1:10" ht="15.5">
      <c r="A20" s="158">
        <v>14</v>
      </c>
      <c r="B20" s="131" t="s">
        <v>47</v>
      </c>
      <c r="C20" s="131"/>
      <c r="D20" s="131"/>
      <c r="E20" s="131"/>
      <c r="F20" s="131"/>
      <c r="G20" s="131"/>
      <c r="H20" s="131"/>
      <c r="I20" s="170">
        <f t="shared" si="0"/>
        <v>0</v>
      </c>
      <c r="J20" s="155">
        <v>46.929502396000011</v>
      </c>
    </row>
    <row r="21" spans="1:10" ht="15.5">
      <c r="A21" s="158">
        <v>15</v>
      </c>
      <c r="B21" s="131" t="s">
        <v>48</v>
      </c>
      <c r="C21" s="131"/>
      <c r="D21" s="131"/>
      <c r="E21" s="131"/>
      <c r="F21" s="131"/>
      <c r="G21" s="131"/>
      <c r="H21" s="131"/>
      <c r="I21" s="170">
        <f t="shared" si="0"/>
        <v>0</v>
      </c>
      <c r="J21" s="149">
        <v>932.96799999999996</v>
      </c>
    </row>
    <row r="22" spans="1:10" ht="15.5">
      <c r="A22" s="158">
        <v>16</v>
      </c>
      <c r="B22" s="131" t="s">
        <v>49</v>
      </c>
      <c r="C22" s="131"/>
      <c r="D22" s="131"/>
      <c r="E22" s="131"/>
      <c r="F22" s="131"/>
      <c r="G22" s="131"/>
      <c r="H22" s="131"/>
      <c r="I22" s="170">
        <f t="shared" si="0"/>
        <v>0</v>
      </c>
      <c r="J22" s="149">
        <v>353.68900000000002</v>
      </c>
    </row>
    <row r="23" spans="1:10" ht="15.5">
      <c r="A23" s="158">
        <v>17</v>
      </c>
      <c r="B23" s="131" t="s">
        <v>50</v>
      </c>
      <c r="C23" s="131"/>
      <c r="D23" s="131"/>
      <c r="E23" s="131"/>
      <c r="F23" s="131"/>
      <c r="G23" s="131"/>
      <c r="H23" s="131"/>
      <c r="I23" s="170">
        <f t="shared" si="0"/>
        <v>0</v>
      </c>
      <c r="J23" s="149">
        <v>523.32899999999995</v>
      </c>
    </row>
    <row r="24" spans="1:10" ht="15.5">
      <c r="A24" s="158">
        <v>18</v>
      </c>
      <c r="B24" s="131" t="s">
        <v>51</v>
      </c>
      <c r="C24" s="131"/>
      <c r="D24" s="131"/>
      <c r="E24" s="131"/>
      <c r="F24" s="131"/>
      <c r="G24" s="131"/>
      <c r="H24" s="131"/>
      <c r="I24" s="170">
        <f t="shared" si="0"/>
        <v>0</v>
      </c>
      <c r="J24" s="149">
        <v>534.27800000000002</v>
      </c>
    </row>
    <row r="25" spans="1:10" ht="15.5">
      <c r="A25" s="158">
        <v>19</v>
      </c>
      <c r="B25" s="131" t="s">
        <v>52</v>
      </c>
      <c r="C25" s="131"/>
      <c r="D25" s="131"/>
      <c r="E25" s="131"/>
      <c r="F25" s="131"/>
      <c r="G25" s="131"/>
      <c r="H25" s="131"/>
      <c r="I25" s="170">
        <f t="shared" si="0"/>
        <v>0</v>
      </c>
      <c r="J25" s="149">
        <v>2234.9609999999998</v>
      </c>
    </row>
    <row r="26" spans="1:10" ht="15.5">
      <c r="A26" s="158">
        <v>20</v>
      </c>
      <c r="B26" s="131" t="s">
        <v>53</v>
      </c>
      <c r="C26" s="131"/>
      <c r="D26" s="131"/>
      <c r="E26" s="131"/>
      <c r="F26" s="131"/>
      <c r="G26" s="131"/>
      <c r="H26" s="131"/>
      <c r="I26" s="170">
        <f t="shared" si="0"/>
        <v>0</v>
      </c>
      <c r="J26" s="155">
        <v>2.4134039999999999</v>
      </c>
    </row>
    <row r="27" spans="1:10" ht="15.5">
      <c r="A27" s="158">
        <v>21</v>
      </c>
      <c r="B27" s="131" t="s">
        <v>54</v>
      </c>
      <c r="C27" s="131"/>
      <c r="D27" s="131"/>
      <c r="E27" s="131"/>
      <c r="F27" s="131"/>
      <c r="G27" s="131"/>
      <c r="H27" s="131"/>
      <c r="I27" s="170">
        <f t="shared" si="0"/>
        <v>0</v>
      </c>
      <c r="J27" s="149">
        <v>28.783000000000001</v>
      </c>
    </row>
    <row r="28" spans="1:10" ht="15.5">
      <c r="A28" s="158">
        <v>22</v>
      </c>
      <c r="B28" s="131" t="s">
        <v>55</v>
      </c>
      <c r="C28" s="131"/>
      <c r="D28" s="131"/>
      <c r="E28" s="131"/>
      <c r="F28" s="131"/>
      <c r="G28" s="131"/>
      <c r="H28" s="131"/>
      <c r="I28" s="170">
        <f t="shared" si="0"/>
        <v>0</v>
      </c>
      <c r="J28" s="149">
        <v>5.62</v>
      </c>
    </row>
    <row r="29" spans="1:10" ht="15.5">
      <c r="A29" s="158">
        <v>23</v>
      </c>
      <c r="B29" s="131" t="s">
        <v>56</v>
      </c>
      <c r="C29" s="131"/>
      <c r="D29" s="131"/>
      <c r="E29" s="131"/>
      <c r="F29" s="131"/>
      <c r="G29" s="131"/>
      <c r="H29" s="131"/>
      <c r="I29" s="170">
        <f t="shared" si="0"/>
        <v>0</v>
      </c>
      <c r="J29" s="149">
        <v>13.087</v>
      </c>
    </row>
    <row r="30" spans="1:10" ht="15.5">
      <c r="A30" s="158">
        <v>24</v>
      </c>
      <c r="B30" s="131" t="s">
        <v>57</v>
      </c>
      <c r="C30" s="131"/>
      <c r="D30" s="131"/>
      <c r="E30" s="131"/>
      <c r="F30" s="131"/>
      <c r="G30" s="131"/>
      <c r="H30" s="131"/>
      <c r="I30" s="170">
        <f t="shared" si="0"/>
        <v>0</v>
      </c>
      <c r="J30" s="149">
        <v>0</v>
      </c>
    </row>
    <row r="31" spans="1:10" ht="15.5">
      <c r="A31" s="158">
        <v>25</v>
      </c>
      <c r="B31" s="131" t="s">
        <v>58</v>
      </c>
      <c r="C31" s="131"/>
      <c r="D31" s="131"/>
      <c r="E31" s="131"/>
      <c r="F31" s="131"/>
      <c r="G31" s="131"/>
      <c r="H31" s="131"/>
      <c r="I31" s="170">
        <f t="shared" si="0"/>
        <v>0</v>
      </c>
      <c r="J31" s="149">
        <v>0</v>
      </c>
    </row>
    <row r="32" spans="1:10" ht="15.5">
      <c r="A32" s="158">
        <v>26</v>
      </c>
      <c r="B32" s="131" t="s">
        <v>59</v>
      </c>
      <c r="C32" s="131"/>
      <c r="D32" s="131"/>
      <c r="E32" s="131"/>
      <c r="F32" s="131"/>
      <c r="G32" s="131"/>
      <c r="H32" s="131"/>
      <c r="I32" s="170">
        <f t="shared" si="0"/>
        <v>0</v>
      </c>
      <c r="J32" s="149">
        <v>51.238</v>
      </c>
    </row>
    <row r="33" spans="1:10" ht="15.5">
      <c r="A33" s="158">
        <v>27</v>
      </c>
      <c r="B33" s="131" t="s">
        <v>60</v>
      </c>
      <c r="C33" s="131"/>
      <c r="D33" s="131"/>
      <c r="E33" s="131"/>
      <c r="F33" s="131"/>
      <c r="G33" s="131"/>
      <c r="H33" s="131"/>
      <c r="I33" s="170">
        <f t="shared" si="0"/>
        <v>0</v>
      </c>
      <c r="J33" s="149">
        <v>15.68</v>
      </c>
    </row>
    <row r="34" spans="1:10" ht="15.5">
      <c r="A34" s="158">
        <v>28</v>
      </c>
      <c r="B34" s="131" t="s">
        <v>61</v>
      </c>
      <c r="C34" s="131"/>
      <c r="D34" s="131"/>
      <c r="E34" s="131"/>
      <c r="F34" s="131"/>
      <c r="G34" s="131"/>
      <c r="H34" s="131"/>
      <c r="I34" s="170">
        <f t="shared" si="0"/>
        <v>0</v>
      </c>
      <c r="J34" s="149">
        <v>4.3869999999999996</v>
      </c>
    </row>
    <row r="35" spans="1:10" ht="15.5">
      <c r="A35" s="158">
        <v>29</v>
      </c>
      <c r="B35" s="131" t="s">
        <v>62</v>
      </c>
      <c r="C35" s="131"/>
      <c r="D35" s="131"/>
      <c r="E35" s="131"/>
      <c r="F35" s="131"/>
      <c r="G35" s="131"/>
      <c r="H35" s="131"/>
      <c r="I35" s="170">
        <f t="shared" si="0"/>
        <v>0</v>
      </c>
      <c r="J35" s="149">
        <v>37.823</v>
      </c>
    </row>
    <row r="36" spans="1:10" ht="15.5">
      <c r="A36" s="158">
        <v>30</v>
      </c>
      <c r="B36" s="131" t="s">
        <v>63</v>
      </c>
      <c r="C36" s="131"/>
      <c r="D36" s="131"/>
      <c r="E36" s="131"/>
      <c r="F36" s="131"/>
      <c r="G36" s="131"/>
      <c r="H36" s="131"/>
      <c r="I36" s="170">
        <f t="shared" si="0"/>
        <v>0</v>
      </c>
      <c r="J36" s="149">
        <v>20.652000000000001</v>
      </c>
    </row>
    <row r="37" spans="1:10" ht="15.5">
      <c r="A37" s="158">
        <v>31</v>
      </c>
      <c r="B37" s="131" t="s">
        <v>64</v>
      </c>
      <c r="C37" s="131"/>
      <c r="D37" s="131"/>
      <c r="E37" s="131"/>
      <c r="F37" s="131"/>
      <c r="G37" s="131"/>
      <c r="H37" s="131"/>
      <c r="I37" s="170">
        <f t="shared" si="0"/>
        <v>0</v>
      </c>
      <c r="J37" s="149">
        <v>57.01</v>
      </c>
    </row>
    <row r="38" spans="1:10" ht="15.5">
      <c r="A38" s="158">
        <v>32</v>
      </c>
      <c r="B38" s="131" t="s">
        <v>65</v>
      </c>
      <c r="C38" s="131"/>
      <c r="D38" s="131"/>
      <c r="E38" s="131"/>
      <c r="F38" s="131"/>
      <c r="G38" s="131"/>
      <c r="H38" s="131"/>
      <c r="I38" s="170">
        <f t="shared" si="0"/>
        <v>0</v>
      </c>
      <c r="J38" s="155">
        <v>4.1806800000000006</v>
      </c>
    </row>
    <row r="39" spans="1:10" ht="15.5">
      <c r="A39" s="158">
        <v>33</v>
      </c>
      <c r="B39" s="131" t="s">
        <v>66</v>
      </c>
      <c r="C39" s="131"/>
      <c r="D39" s="131"/>
      <c r="E39" s="131"/>
      <c r="F39" s="131"/>
      <c r="G39" s="131"/>
      <c r="H39" s="131"/>
      <c r="I39" s="170">
        <f t="shared" si="0"/>
        <v>0</v>
      </c>
      <c r="J39" s="149">
        <v>64.653000000000006</v>
      </c>
    </row>
    <row r="40" spans="1:10" ht="15.5">
      <c r="A40" s="158">
        <v>34</v>
      </c>
      <c r="B40" s="131" t="s">
        <v>67</v>
      </c>
      <c r="C40" s="131"/>
      <c r="D40" s="131"/>
      <c r="E40" s="131"/>
      <c r="F40" s="131"/>
      <c r="G40" s="131"/>
      <c r="H40" s="131"/>
      <c r="I40" s="170">
        <f t="shared" si="0"/>
        <v>0</v>
      </c>
      <c r="J40" s="149">
        <v>0</v>
      </c>
    </row>
    <row r="41" spans="1:10" ht="15.5">
      <c r="A41" s="158">
        <v>35</v>
      </c>
      <c r="B41" s="131" t="s">
        <v>68</v>
      </c>
      <c r="C41" s="131"/>
      <c r="D41" s="131"/>
      <c r="E41" s="131"/>
      <c r="F41" s="131"/>
      <c r="G41" s="131"/>
      <c r="H41" s="131"/>
      <c r="I41" s="170">
        <f t="shared" si="0"/>
        <v>0</v>
      </c>
      <c r="J41" s="149">
        <v>55.347000000000001</v>
      </c>
    </row>
    <row r="42" spans="1:10" ht="15.5">
      <c r="A42" s="158">
        <v>36</v>
      </c>
      <c r="B42" s="131" t="s">
        <v>69</v>
      </c>
      <c r="C42" s="131"/>
      <c r="D42" s="131"/>
      <c r="E42" s="131"/>
      <c r="F42" s="131"/>
      <c r="G42" s="131"/>
      <c r="H42" s="131"/>
      <c r="I42" s="170">
        <f t="shared" si="0"/>
        <v>0</v>
      </c>
      <c r="J42" s="149">
        <v>18.988</v>
      </c>
    </row>
    <row r="43" spans="1:10" ht="15.5">
      <c r="A43" s="158">
        <v>37</v>
      </c>
      <c r="B43" s="131" t="s">
        <v>70</v>
      </c>
      <c r="C43" s="131"/>
      <c r="D43" s="131"/>
      <c r="E43" s="131"/>
      <c r="F43" s="131"/>
      <c r="G43" s="131"/>
      <c r="H43" s="131"/>
      <c r="I43" s="170">
        <f t="shared" si="0"/>
        <v>0</v>
      </c>
      <c r="J43" s="149">
        <v>57.357999999999997</v>
      </c>
    </row>
    <row r="44" spans="1:10" ht="15.5">
      <c r="A44" s="158">
        <v>38</v>
      </c>
      <c r="B44" s="131" t="s">
        <v>71</v>
      </c>
      <c r="C44" s="131"/>
      <c r="D44" s="131"/>
      <c r="E44" s="131"/>
      <c r="F44" s="131"/>
      <c r="G44" s="131"/>
      <c r="H44" s="131"/>
      <c r="I44" s="170">
        <f t="shared" si="0"/>
        <v>0</v>
      </c>
      <c r="J44" s="149">
        <v>158.38900000000001</v>
      </c>
    </row>
    <row r="45" spans="1:10" ht="15.5">
      <c r="A45" s="158">
        <v>39</v>
      </c>
      <c r="B45" s="131" t="s">
        <v>72</v>
      </c>
      <c r="C45" s="131"/>
      <c r="D45" s="131"/>
      <c r="E45" s="131"/>
      <c r="F45" s="131"/>
      <c r="G45" s="131"/>
      <c r="H45" s="131"/>
      <c r="I45" s="170">
        <f t="shared" si="0"/>
        <v>0</v>
      </c>
      <c r="J45" s="149">
        <v>442.67599999999999</v>
      </c>
    </row>
    <row r="46" spans="1:10" ht="15.5">
      <c r="A46" s="158">
        <v>40</v>
      </c>
      <c r="B46" s="131" t="s">
        <v>73</v>
      </c>
      <c r="C46" s="131"/>
      <c r="D46" s="131"/>
      <c r="E46" s="131"/>
      <c r="F46" s="131"/>
      <c r="G46" s="131"/>
      <c r="H46" s="131"/>
      <c r="I46" s="170">
        <f t="shared" si="0"/>
        <v>0</v>
      </c>
      <c r="J46" s="149">
        <v>232.68</v>
      </c>
    </row>
    <row r="47" spans="1:10" ht="15.5">
      <c r="A47" s="158">
        <v>41</v>
      </c>
      <c r="B47" s="131" t="s">
        <v>74</v>
      </c>
      <c r="C47" s="131"/>
      <c r="D47" s="131"/>
      <c r="E47" s="131"/>
      <c r="F47" s="131"/>
      <c r="G47" s="131"/>
      <c r="H47" s="131"/>
      <c r="I47" s="170">
        <f t="shared" si="0"/>
        <v>0</v>
      </c>
      <c r="J47" s="155">
        <v>383.01159419999999</v>
      </c>
    </row>
    <row r="48" spans="1:10" ht="15.5">
      <c r="A48" s="158">
        <v>42</v>
      </c>
      <c r="B48" s="131" t="s">
        <v>75</v>
      </c>
      <c r="C48" s="131"/>
      <c r="D48" s="131"/>
      <c r="E48" s="131"/>
      <c r="F48" s="131"/>
      <c r="G48" s="131"/>
      <c r="H48" s="131"/>
      <c r="I48" s="170">
        <f t="shared" si="0"/>
        <v>0</v>
      </c>
      <c r="J48" s="149">
        <v>0</v>
      </c>
    </row>
    <row r="49" spans="1:10" ht="15.5">
      <c r="A49" s="158">
        <v>43</v>
      </c>
      <c r="B49" s="131" t="s">
        <v>76</v>
      </c>
      <c r="C49" s="131"/>
      <c r="D49" s="131"/>
      <c r="E49" s="131"/>
      <c r="F49" s="131"/>
      <c r="G49" s="131"/>
      <c r="H49" s="131"/>
      <c r="I49" s="170">
        <f t="shared" si="0"/>
        <v>0</v>
      </c>
      <c r="J49" s="149">
        <v>0</v>
      </c>
    </row>
    <row r="50" spans="1:10" ht="15.5">
      <c r="A50" s="158">
        <v>44</v>
      </c>
      <c r="B50" s="131" t="s">
        <v>77</v>
      </c>
      <c r="C50" s="131"/>
      <c r="D50" s="131"/>
      <c r="E50" s="131"/>
      <c r="F50" s="131"/>
      <c r="G50" s="131"/>
      <c r="H50" s="131"/>
      <c r="I50" s="170">
        <f t="shared" si="0"/>
        <v>0</v>
      </c>
      <c r="J50" s="149">
        <v>50.276000000000003</v>
      </c>
    </row>
    <row r="51" spans="1:10" ht="15.5">
      <c r="A51" s="158">
        <v>45</v>
      </c>
      <c r="B51" s="131" t="s">
        <v>78</v>
      </c>
      <c r="C51" s="131"/>
      <c r="D51" s="131"/>
      <c r="E51" s="131"/>
      <c r="F51" s="131"/>
      <c r="G51" s="131"/>
      <c r="H51" s="131"/>
      <c r="I51" s="170">
        <f t="shared" si="0"/>
        <v>0</v>
      </c>
      <c r="J51" s="149">
        <v>57.52</v>
      </c>
    </row>
    <row r="52" spans="1:10" ht="15.5">
      <c r="A52" s="158">
        <v>46</v>
      </c>
      <c r="B52" s="131" t="s">
        <v>79</v>
      </c>
      <c r="C52" s="131"/>
      <c r="D52" s="131"/>
      <c r="E52" s="131"/>
      <c r="F52" s="131"/>
      <c r="G52" s="131"/>
      <c r="H52" s="131"/>
      <c r="I52" s="170">
        <f t="shared" si="0"/>
        <v>0</v>
      </c>
      <c r="J52" s="149">
        <v>0</v>
      </c>
    </row>
    <row r="53" spans="1:10" ht="15.5">
      <c r="A53" s="158">
        <v>47</v>
      </c>
      <c r="B53" s="131" t="s">
        <v>80</v>
      </c>
      <c r="C53" s="131"/>
      <c r="D53" s="131"/>
      <c r="E53" s="131"/>
      <c r="F53" s="131"/>
      <c r="G53" s="131"/>
      <c r="H53" s="131"/>
      <c r="I53" s="170">
        <f t="shared" si="0"/>
        <v>0</v>
      </c>
      <c r="J53" s="149">
        <v>43.505000000000003</v>
      </c>
    </row>
    <row r="54" spans="1:10" ht="15.5">
      <c r="A54" s="158">
        <v>48</v>
      </c>
      <c r="B54" s="131" t="s">
        <v>81</v>
      </c>
      <c r="C54" s="131"/>
      <c r="D54" s="131"/>
      <c r="E54" s="131"/>
      <c r="F54" s="131"/>
      <c r="G54" s="131"/>
      <c r="H54" s="131"/>
      <c r="I54" s="170">
        <f t="shared" si="0"/>
        <v>0</v>
      </c>
      <c r="J54" s="149">
        <v>26.640999999999998</v>
      </c>
    </row>
    <row r="55" spans="1:10" ht="15.5">
      <c r="A55" s="158">
        <v>49</v>
      </c>
      <c r="B55" s="131" t="s">
        <v>82</v>
      </c>
      <c r="C55" s="131"/>
      <c r="D55" s="131"/>
      <c r="E55" s="131"/>
      <c r="F55" s="131"/>
      <c r="G55" s="131"/>
      <c r="H55" s="131"/>
      <c r="I55" s="170">
        <f>ROUND((C55+D55-E55-F55),3)</f>
        <v>0</v>
      </c>
      <c r="J55" s="149">
        <v>631.22299999999996</v>
      </c>
    </row>
    <row r="56" spans="1:10" ht="16" thickBot="1">
      <c r="A56" s="283" t="s">
        <v>83</v>
      </c>
      <c r="B56" s="284"/>
      <c r="C56" s="181">
        <f>SUM(C6:C55)</f>
        <v>0</v>
      </c>
      <c r="D56" s="181">
        <f t="shared" ref="D56:J56" si="1">SUM(D6:D55)</f>
        <v>0</v>
      </c>
      <c r="E56" s="181">
        <f t="shared" si="1"/>
        <v>0</v>
      </c>
      <c r="F56" s="181">
        <f t="shared" si="1"/>
        <v>0</v>
      </c>
      <c r="G56" s="181">
        <f t="shared" si="1"/>
        <v>0</v>
      </c>
      <c r="H56" s="181">
        <f t="shared" si="1"/>
        <v>0</v>
      </c>
      <c r="I56" s="182">
        <f t="shared" si="1"/>
        <v>0</v>
      </c>
      <c r="J56" s="183">
        <f t="shared" si="1"/>
        <v>13276.438452186796</v>
      </c>
    </row>
  </sheetData>
  <mergeCells count="5">
    <mergeCell ref="A2:B2"/>
    <mergeCell ref="C2:E2"/>
    <mergeCell ref="I1:J1"/>
    <mergeCell ref="A56:B56"/>
    <mergeCell ref="A1:H1"/>
  </mergeCells>
  <phoneticPr fontId="41" type="noConversion"/>
  <printOptions horizontalCentered="1"/>
  <pageMargins left="0.31496062992125984" right="0.19685039370078741" top="0.82677165354330717" bottom="0.23622047244094491" header="0.15748031496062992" footer="0.15748031496062992"/>
  <pageSetup paperSize="9" scale="7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Ageny Rqmt (Reinf)</vt:lpstr>
      <vt:lpstr>Uniq records</vt:lpstr>
      <vt:lpstr>Summary (Reinf)</vt:lpstr>
      <vt:lpstr>Agency Rqmt (STRUCT)</vt:lpstr>
      <vt:lpstr>Summary (STRUCT)</vt:lpstr>
      <vt:lpstr>'Agency Rqmt (STRUCT)'!Print_Area</vt:lpstr>
      <vt:lpstr>'Ageny Rqmt (Reinf)'!Print_Area</vt:lpstr>
      <vt:lpstr>'Summary (Reinf)'!Print_Area</vt:lpstr>
      <vt:lpstr>'Summary (STRUCT)'!Print_Area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Chenna</dc:creator>
  <cp:lastModifiedBy>Ashok Kumar</cp:lastModifiedBy>
  <cp:lastPrinted>2020-06-16T10:37:37Z</cp:lastPrinted>
  <dcterms:created xsi:type="dcterms:W3CDTF">2014-01-10T11:04:02Z</dcterms:created>
  <dcterms:modified xsi:type="dcterms:W3CDTF">2020-06-16T10:37:38Z</dcterms:modified>
</cp:coreProperties>
</file>