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E:\CMM\RC-2024-25\AGEM\NIt\"/>
    </mc:Choice>
  </mc:AlternateContent>
  <xr:revisionPtr revIDLastSave="0" documentId="13_ncr:1_{F40E9A9E-4CE9-4077-88A9-4F42C6D6EEB8}" xr6:coauthVersionLast="36" xr6:coauthVersionMax="36" xr10:uidLastSave="{00000000-0000-0000-0000-000000000000}"/>
  <bookViews>
    <workbookView xWindow="0" yWindow="0" windowWidth="17970" windowHeight="5865" xr2:uid="{00000000-000D-0000-FFFF-FFFF00000000}"/>
  </bookViews>
  <sheets>
    <sheet name="Price Sch" sheetId="1" r:id="rId1"/>
    <sheet name="Annexure-Deviation Sheet)" sheetId="2" r:id="rId2"/>
  </sheets>
  <definedNames>
    <definedName name="ABC">#REF!</definedName>
    <definedName name="_xlnm.Print_Area" localSheetId="1">'Annexure-Deviation Sheet)'!$A$1:$J$21</definedName>
    <definedName name="_xlnm.Print_Area" localSheetId="0">'Price Sch'!$A$1:$O$46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M30" i="1" s="1"/>
  <c r="J29" i="1"/>
  <c r="M29" i="1" s="1"/>
  <c r="J28" i="1"/>
  <c r="M28" i="1" s="1"/>
  <c r="J27" i="1"/>
  <c r="M27" i="1" s="1"/>
  <c r="J26" i="1"/>
  <c r="M26" i="1" s="1"/>
  <c r="J25" i="1"/>
  <c r="M25" i="1" s="1"/>
  <c r="J24" i="1"/>
  <c r="M24" i="1" s="1"/>
  <c r="J23" i="1"/>
  <c r="M23" i="1" s="1"/>
  <c r="J22" i="1"/>
  <c r="M22" i="1" s="1"/>
  <c r="J21" i="1"/>
  <c r="M21" i="1" s="1"/>
  <c r="J20" i="1"/>
  <c r="M20" i="1" s="1"/>
  <c r="J19" i="1"/>
  <c r="M19" i="1" s="1"/>
  <c r="J18" i="1"/>
  <c r="M18" i="1" s="1"/>
  <c r="J17" i="1"/>
  <c r="M17" i="1" s="1"/>
  <c r="J16" i="1"/>
  <c r="M16" i="1" s="1"/>
  <c r="J15" i="1"/>
  <c r="M15" i="1" s="1"/>
  <c r="J14" i="1"/>
  <c r="M14" i="1" s="1"/>
  <c r="J13" i="1"/>
  <c r="M13" i="1" s="1"/>
  <c r="J12" i="1"/>
  <c r="M12" i="1" s="1"/>
  <c r="J11" i="1"/>
  <c r="M11" i="1" s="1"/>
  <c r="J10" i="1"/>
  <c r="M10" i="1" s="1"/>
  <c r="J9" i="1"/>
  <c r="M9" i="1" s="1"/>
  <c r="J8" i="1"/>
  <c r="M8" i="1" s="1"/>
  <c r="H30" i="1"/>
  <c r="H29" i="1"/>
  <c r="H28" i="1"/>
  <c r="H27" i="1"/>
  <c r="H26" i="1"/>
  <c r="H25" i="1"/>
  <c r="H24" i="1"/>
  <c r="H23" i="1"/>
  <c r="H22" i="1"/>
  <c r="H21" i="1"/>
  <c r="H20" i="1"/>
  <c r="H19" i="1"/>
  <c r="H18" i="1"/>
  <c r="H17" i="1"/>
  <c r="H16" i="1"/>
  <c r="H15" i="1"/>
  <c r="H14" i="1"/>
  <c r="H13" i="1"/>
  <c r="H12" i="1"/>
  <c r="H11" i="1"/>
  <c r="H10" i="1"/>
  <c r="H9" i="1"/>
  <c r="H8" i="1"/>
  <c r="M31" i="1" l="1"/>
  <c r="J31" i="1"/>
</calcChain>
</file>

<file path=xl/sharedStrings.xml><?xml version="1.0" encoding="utf-8"?>
<sst xmlns="http://schemas.openxmlformats.org/spreadsheetml/2006/main" count="227" uniqueCount="161">
  <si>
    <t>PRICE SCHEDULE FOR ABOVE GROUND EARTHING AND LIGHTNING PROTECTION MATERIAL</t>
  </si>
  <si>
    <t>SR. NO.</t>
  </si>
  <si>
    <t>ITEM CODE</t>
  </si>
  <si>
    <t>ITEM DESCRIPTION</t>
  </si>
  <si>
    <t>UOM</t>
  </si>
  <si>
    <t>QTY</t>
  </si>
  <si>
    <t>FORMULA FOR TOTAL EX- WORKS PRICE 
(DULY PACKED)
(INR)</t>
  </si>
  <si>
    <t>507-23021-A</t>
  </si>
  <si>
    <t>GS FLAT 75 X 10 MM</t>
  </si>
  <si>
    <t>MT</t>
  </si>
  <si>
    <t>0.17755*X/503</t>
  </si>
  <si>
    <t>0.17755*X</t>
  </si>
  <si>
    <t>507-23020-A</t>
  </si>
  <si>
    <t>GS FLAT 65 X 8 MM</t>
  </si>
  <si>
    <t>0.15321*X/430</t>
  </si>
  <si>
    <t>0.15321*X</t>
  </si>
  <si>
    <t>507-23017-A</t>
  </si>
  <si>
    <t>GS FLAT 50 X 6 MM</t>
  </si>
  <si>
    <t>0.38375*X/1067</t>
  </si>
  <si>
    <t>0.38375*X</t>
  </si>
  <si>
    <t>507-23016-A</t>
  </si>
  <si>
    <t>GS FLAT 35 X 6 MM</t>
  </si>
  <si>
    <t>0.01268*X/35</t>
  </si>
  <si>
    <t>0.01268*X</t>
  </si>
  <si>
    <t>507-23015-A</t>
  </si>
  <si>
    <t>GS FLAT 25 X 6 MM</t>
  </si>
  <si>
    <t>0.12929*X/340</t>
  </si>
  <si>
    <t>0.12929*X</t>
  </si>
  <si>
    <t>507-23014-A</t>
  </si>
  <si>
    <t>GS FLAT  25 X 3 MM</t>
  </si>
  <si>
    <t>0.0225*X/56</t>
  </si>
  <si>
    <t>0.0225*X</t>
  </si>
  <si>
    <t>507-23023-A</t>
  </si>
  <si>
    <t>GS ROD 20MM DIA 1000MM LONG</t>
  </si>
  <si>
    <t>NOS.</t>
  </si>
  <si>
    <t>0.00436*X/2597</t>
  </si>
  <si>
    <t>0.00436*X</t>
  </si>
  <si>
    <t>507-23047-A</t>
  </si>
  <si>
    <t>TEST LINK 150X25X6MM GS FLAT WITH BOX</t>
  </si>
  <si>
    <t>0.01142*X/1340</t>
  </si>
  <si>
    <t>0.01142*X</t>
  </si>
  <si>
    <t>507-23030-A</t>
  </si>
  <si>
    <t>TEST LINK 150X50X6MM GS FLAT WITH BOX</t>
  </si>
  <si>
    <t>0.0075*X/880</t>
  </si>
  <si>
    <t>0.0075*X</t>
  </si>
  <si>
    <t>507-23064-A</t>
  </si>
  <si>
    <t>TEST LINK 150X75X10MM GS FLAT WITH BOX</t>
  </si>
  <si>
    <t>0.00177*X/360</t>
  </si>
  <si>
    <t>0.00177*X</t>
  </si>
  <si>
    <t>507-23049-A</t>
  </si>
  <si>
    <t xml:space="preserve">TEST LINK 150X25X6MM GS FLAT </t>
  </si>
  <si>
    <t>0.00179*X/420</t>
  </si>
  <si>
    <t>0.00179*X</t>
  </si>
  <si>
    <t>507-23029-A</t>
  </si>
  <si>
    <t xml:space="preserve">TEST LINK 150X50X6MM GS FLAT </t>
  </si>
  <si>
    <t>0.00009*X/20</t>
  </si>
  <si>
    <t>0.00009*X</t>
  </si>
  <si>
    <t>507-23061-A</t>
  </si>
  <si>
    <t xml:space="preserve">TEST LINK 150X75X10MM GS FLAT </t>
  </si>
  <si>
    <t>507-23053-A</t>
  </si>
  <si>
    <t>100 NB GALV MS PIPE HEAVY DUTY (PERFORATED) 3M LONG</t>
  </si>
  <si>
    <t>0.01342*X/500</t>
  </si>
  <si>
    <t>0.01342*X</t>
  </si>
  <si>
    <t>507-23051-A</t>
  </si>
  <si>
    <t>50 NB GALV MS PIPE HEAVY DUTY (PERFORATED) 3M LONG</t>
  </si>
  <si>
    <t>0.005*X/430</t>
  </si>
  <si>
    <t>0.005*X</t>
  </si>
  <si>
    <t>507-23052-A</t>
  </si>
  <si>
    <t>65 NB GALV MS PIPE HEAVY DUTY (PERFORATED) 3M LONG</t>
  </si>
  <si>
    <t>0.00026*X/20</t>
  </si>
  <si>
    <t>0.00026*X</t>
  </si>
  <si>
    <t>507-23001-A</t>
  </si>
  <si>
    <t>100 NB CI PIPE (PERFORATED) HEAVY DUTY 3M LONG</t>
  </si>
  <si>
    <t>0.00757*X/165</t>
  </si>
  <si>
    <t>0.00757*X</t>
  </si>
  <si>
    <t>507-23011-A</t>
  </si>
  <si>
    <t>GI WIRE 16 SWG</t>
  </si>
  <si>
    <t>MTR</t>
  </si>
  <si>
    <t>0.00541*X/597000</t>
  </si>
  <si>
    <t>0.00541*X</t>
  </si>
  <si>
    <t>507-23010-A</t>
  </si>
  <si>
    <t>GI WIRE 14 SWG</t>
  </si>
  <si>
    <t>0.01471*X/1201000</t>
  </si>
  <si>
    <t>0.01471*X</t>
  </si>
  <si>
    <t>507-23013-A</t>
  </si>
  <si>
    <t>GI WIRE 8 SWG</t>
  </si>
  <si>
    <t>0.03213*X/545000</t>
  </si>
  <si>
    <t>0.03213*X</t>
  </si>
  <si>
    <t>507-23008-A</t>
  </si>
  <si>
    <t>Braided Copper flexible conductor for Fence Earthing</t>
  </si>
  <si>
    <t>0.01028*X/1165</t>
  </si>
  <si>
    <t>0.01028*X</t>
  </si>
  <si>
    <t>507-23024-A</t>
  </si>
  <si>
    <t>LIGHTNING MAST</t>
  </si>
  <si>
    <t>0.00413*X/20</t>
  </si>
  <si>
    <t>0.00413*X</t>
  </si>
  <si>
    <t>507-23043-A</t>
  </si>
  <si>
    <t>HOT DIP GALVANISED MS SHEET (14 SWG)</t>
  </si>
  <si>
    <t>SQ.MTR</t>
  </si>
  <si>
    <t>0.00109*X/100</t>
  </si>
  <si>
    <t>0.00109*X</t>
  </si>
  <si>
    <t>X</t>
  </si>
  <si>
    <t>Note:</t>
  </si>
  <si>
    <t>HSN Code</t>
  </si>
  <si>
    <t>A</t>
  </si>
  <si>
    <t>B</t>
  </si>
  <si>
    <t>C</t>
  </si>
  <si>
    <t>D</t>
  </si>
  <si>
    <t>E</t>
  </si>
  <si>
    <t>F</t>
  </si>
  <si>
    <t>G</t>
  </si>
  <si>
    <t>H</t>
  </si>
  <si>
    <t>I</t>
  </si>
  <si>
    <t xml:space="preserve">FREIGHT CHARGES (EXCLUDING GST)  
@ % OF TOTAL EX WORKS                      FOR SUPPLY (INR)                    </t>
  </si>
  <si>
    <t>Applicable GST Rate % on "Total Ex-Works +Freight (Freight Applicable for Main supply only)"</t>
  </si>
  <si>
    <r>
      <t>TOTAL F.O.R. SITE PRICE (INR</t>
    </r>
    <r>
      <rPr>
        <b/>
        <sz val="11"/>
        <color indexed="8"/>
        <rFont val="Arial"/>
        <family val="2"/>
      </rPr>
      <t xml:space="preserve">) </t>
    </r>
  </si>
  <si>
    <t xml:space="preserve">UNIT PRICE (EX-WORKS) (Rs)
% weightage of Total quantity of Item described in Column C
</t>
  </si>
  <si>
    <t>To be quoted</t>
  </si>
  <si>
    <t>FORMULA FOR UNIT EX- WORKS  PRICE
(DULY PACKED) OF TOTAL EX-WORKS PRICE
(INR)</t>
  </si>
  <si>
    <t>TOTAL EX- WORKS PRICE 
(DULY PACKED)
(INR)</t>
  </si>
  <si>
    <t>J</t>
  </si>
  <si>
    <t>K</t>
  </si>
  <si>
    <t>L</t>
  </si>
  <si>
    <t>M</t>
  </si>
  <si>
    <t>7. Bidder to note that variation in quantity shall be +/- 30%.</t>
  </si>
  <si>
    <t>8. No minimum quantity is guaranteed to successful suppliers.</t>
  </si>
  <si>
    <t>9. Supplier to give single % of freight charges considering anywhere in India in the freight column. Bidders have to give same % of freight for each line item.</t>
  </si>
  <si>
    <t>11. For simplicity, the cells required to be filled by Suppliers have been highlighted in YELLOW.</t>
  </si>
  <si>
    <t>1. Please refer Technical Specification PE - RC - 999 - 509 - E003 for details.</t>
  </si>
  <si>
    <t>COST OF WITHDRAWAL</t>
  </si>
  <si>
    <t>PROJECT:-</t>
  </si>
  <si>
    <t xml:space="preserve">Framework Agreement (Rate Contract) </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</si>
  <si>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</si>
  <si>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</si>
  <si>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</si>
  <si>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</si>
  <si>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</si>
  <si>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</si>
  <si>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</si>
  <si>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</si>
  <si>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</si>
  <si>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</si>
  <si>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</si>
  <si>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</si>
  <si>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</si>
  <si>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</si>
  <si>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</si>
  <si>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ABOVE GROUND EARTHING &amp; LIGHTNING PROTECTION MATERIALS</t>
  </si>
  <si>
    <t>NOTES:
1. Cost of Withdrawal of deviation will be applicable on the basic price (i.e. excluding taxes, duties &amp; freight) only.
2. All the bidders have to list out all their technical &amp; commercial deviations (if any) in details in the above format.
3.Any deviation not mentioned above and shown separately or found hidden in offer, will not be taken cognizance of.
4.Bidder shall submit duly filled unpriced copy of above format indicating "quoted" in "cost of withdrawl of deviation" column of the schedule above along with their Techno-commercial offer, wherever applicable. In absence of same, such deviation(s) shall not be considered and offer shall be considered in total compliance to NIT.
5. Bidder shall furnish price copy of above format along with price bid.
6.The final decision of acceptance/ rejection of the deviations quoted by the bidder shall be at discretion of the Purchaser. 
7.Bidders to note that any deviation (technical/commercial) not listed in above and asked after Part-I opening shall not be considered.
8. For deviations w.r.t. Credit Period, Liquidated damages, Firm prices if a bidder chooses not to give any cost of withdrawl of deviation loading as per Annexure-VII of GCC, Rev-07 will apply. For any other deviation mentioned in un-priced copy of this format submitted with Part-I bid but not mentioned in priced copy of this format submitted with Priced bid, the cost of withdrawl of deviation shall be taken as NIL.
9. Any deviation mentioned in priced copy of this format, but not mentioned in the un-priced copy, shall not be accepted.
10. All techno-commercial terms and conditions of NIT shall be deemed to have been accepted by the bidder, other than those listed in unpriced copy of this format.
11. Cost of withdrawl is to be given seperately for each deviation. In no event bidder should club cost of withdrawl of more than one deviation else cost of withdrawl of such deviations which have been clubbed together shall be considered as NIL.
12. In case nature of cost of withdrawl (positive/negative) is not specified it shall be assumed as positive.
13. In case of descrepancy in the nature of impact (positive/ negative), positive will be considered for evaluation and negative for ordering.</t>
  </si>
  <si>
    <t>To be Quoted</t>
  </si>
  <si>
    <t>4. Value is to be filled only where “to be quoted” is mentioned and for other columns where “#value” is mentioned same shall be derived by BHEL as per % allocation fixed against each item.</t>
  </si>
  <si>
    <t>10.Suppliers to mention applicable GST rate on (total Ex. works + freight) in the specified cells of price schedule. However, may please note that GST shall not be considered in evaluation.</t>
  </si>
  <si>
    <t xml:space="preserve">Name of the Vendor- </t>
  </si>
  <si>
    <t>RATE CONTRACT Enquiry No-E-7518/2024</t>
  </si>
  <si>
    <t>Total Ex-Works for Supply</t>
  </si>
  <si>
    <t>GRAND TOTAL (Rs) (duly packed) for Supply -to be quoted  in figures</t>
  </si>
  <si>
    <t>GRAND TOTAL (Rs) (duly packed) for Supply -to be quoted  in words</t>
  </si>
  <si>
    <t>2.Bidder to quote grand total value of the complete package (Rs X) only as per the BOQ above. The item wise break up of total price and unit price shall be derived as per the formulae indicated above. Bidder to note that evaluation shall be on Grand Total FOR site price to BHEL, however, Bidder to quote grand total Ex works value of the complete package only as per the BOQ above. The item wise break up of Ex works prices (unit as well as total) shall be derived as per the percentage indicated above by BHEL. Bidder need to indicate GST rate applicable on ex-works &amp; freight in the respective column and single freight percentage of Ex works value (exclusive of GST) considering delivery anywhere in India in the freight column.</t>
  </si>
  <si>
    <t>3. Bidders are required to mention their total price in Cell highlighted in Row No.-32 Column-I. Bidders to note that here the Total Ex-Works Price (X)= Price for Supply.</t>
  </si>
  <si>
    <t>5. Bidder to note that grand total price indicated above at Sl No 25 (Row No.-32 Column-I) shall be considered for evaluation and hence should be complete in all respect for the full scope defined and considering all terms and conditions agreed.</t>
  </si>
  <si>
    <t>6. Prices shall remain firm during contract execution.However, PVC shall be applicable for ‘GS FLATS &amp; GI WIRES’ only as Annexure B of Technical Specification PE - RC - 999 - 509 - E003.Price variation shall be limited to +20% of total Ex-works price actually supplied and no limit on -ve price variation. Base date for initial prices for this tender shall be first April 2024 (01.04.2024).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</si>
</sst>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0"/>
    <numFmt numFmtId="165" formatCode="0.000"/>
    <numFmt numFmtId="167" formatCode="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charset val="1"/>
      <scheme val="minor"/>
    </font>
    <font>
      <sz val="10"/>
      <color rgb="FF000000"/>
      <name val="Tahoma"/>
      <family val="2"/>
    </font>
    <font>
      <sz val="10"/>
      <name val="Arial"/>
      <family val="2"/>
    </font>
    <font>
      <b/>
      <sz val="11"/>
      <color theme="1"/>
      <name val="Arial"/>
      <family val="2"/>
    </font>
    <font>
      <b/>
      <sz val="11"/>
      <color indexed="8"/>
      <name val="Arial"/>
      <family val="2"/>
    </font>
    <font>
      <b/>
      <sz val="11"/>
      <color rgb="FF000000"/>
      <name val="Tahoma"/>
      <family val="2"/>
    </font>
    <font>
      <b/>
      <sz val="12.5"/>
      <color theme="1"/>
      <name val="Calibri"/>
      <family val="2"/>
      <scheme val="minor"/>
    </font>
    <font>
      <b/>
      <sz val="14"/>
      <color theme="1"/>
      <name val="Calibri"/>
      <family val="2"/>
      <scheme val="minor"/>
    </font>
    <font>
      <b/>
      <sz val="10"/>
      <name val="Arial"/>
      <family val="2"/>
    </font>
    <font>
      <b/>
      <sz val="11"/>
      <name val="Arial"/>
      <family val="2"/>
    </font>
    <font>
      <sz val="11"/>
      <name val="Arial"/>
      <family val="2"/>
    </font>
    <font>
      <b/>
      <sz val="18"/>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D0FAFE"/>
        <bgColor indexed="64"/>
      </patternFill>
    </fill>
    <fill>
      <patternFill patternType="solid">
        <fgColor indexed="2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0" fontId="4" fillId="0" borderId="0"/>
    <xf numFmtId="0" fontId="6" fillId="0" borderId="0"/>
    <xf numFmtId="0" fontId="6" fillId="0" borderId="0"/>
    <xf numFmtId="43" fontId="6" fillId="0" borderId="0" applyFont="0" applyFill="0" applyBorder="0" applyAlignment="0" applyProtection="0"/>
  </cellStyleXfs>
  <cellXfs count="95">
    <xf numFmtId="0" fontId="0" fillId="0" borderId="0" xfId="0"/>
    <xf numFmtId="0" fontId="0" fillId="2" borderId="2" xfId="0" applyFill="1" applyBorder="1" applyAlignment="1" applyProtection="1">
      <alignment vertical="top"/>
      <protection locked="0"/>
    </xf>
    <xf numFmtId="0" fontId="0" fillId="2" borderId="1" xfId="0" applyFill="1" applyBorder="1" applyAlignment="1" applyProtection="1">
      <alignment vertical="top"/>
      <protection locked="0"/>
    </xf>
    <xf numFmtId="0" fontId="11" fillId="0" borderId="0" xfId="2" applyFont="1" applyAlignment="1" applyProtection="1">
      <alignment vertical="center"/>
    </xf>
    <xf numFmtId="0" fontId="6" fillId="0" borderId="0" xfId="2" applyFont="1" applyProtection="1"/>
    <xf numFmtId="0" fontId="13" fillId="0" borderId="10" xfId="2" applyNumberFormat="1" applyFont="1" applyFill="1" applyBorder="1" applyAlignment="1" applyProtection="1">
      <alignment horizontal="center" vertical="center" wrapText="1"/>
    </xf>
    <xf numFmtId="0" fontId="13" fillId="0" borderId="11" xfId="2" applyNumberFormat="1" applyFont="1" applyFill="1" applyBorder="1" applyAlignment="1" applyProtection="1">
      <alignment horizontal="center" vertical="center" wrapText="1"/>
    </xf>
    <xf numFmtId="0" fontId="13" fillId="0" borderId="11" xfId="3"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wrapText="1"/>
    </xf>
    <xf numFmtId="0" fontId="13" fillId="0" borderId="1" xfId="3" applyNumberFormat="1" applyFont="1" applyFill="1" applyBorder="1" applyAlignment="1" applyProtection="1">
      <alignment vertical="center"/>
    </xf>
    <xf numFmtId="164" fontId="13" fillId="0" borderId="1" xfId="2" applyNumberFormat="1" applyFont="1" applyFill="1" applyBorder="1" applyAlignment="1" applyProtection="1">
      <alignment horizontal="right" vertical="center"/>
    </xf>
    <xf numFmtId="0" fontId="13" fillId="0" borderId="1" xfId="2"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vertical="center"/>
    </xf>
    <xf numFmtId="164" fontId="13" fillId="0" borderId="1" xfId="2" applyNumberFormat="1" applyFont="1" applyFill="1" applyBorder="1" applyAlignment="1" applyProtection="1">
      <alignment horizontal="center" vertical="center" wrapText="1"/>
    </xf>
    <xf numFmtId="0" fontId="6" fillId="0" borderId="0" xfId="2" applyFont="1" applyAlignment="1" applyProtection="1">
      <alignment vertical="center"/>
    </xf>
    <xf numFmtId="0" fontId="14" fillId="0" borderId="1" xfId="3" applyNumberFormat="1" applyFont="1" applyFill="1" applyBorder="1" applyAlignment="1" applyProtection="1">
      <alignment horizontal="center" vertical="top"/>
    </xf>
    <xf numFmtId="2" fontId="14" fillId="0" borderId="12" xfId="2" applyNumberFormat="1" applyFont="1" applyFill="1" applyBorder="1" applyAlignment="1" applyProtection="1">
      <alignment horizontal="justify" vertical="top" wrapText="1"/>
      <protection locked="0"/>
    </xf>
    <xf numFmtId="165" fontId="13" fillId="0" borderId="1" xfId="2" applyNumberFormat="1" applyFont="1" applyFill="1" applyBorder="1" applyAlignment="1" applyProtection="1">
      <alignment horizontal="right" vertical="top"/>
      <protection locked="0"/>
    </xf>
    <xf numFmtId="164" fontId="13" fillId="0" borderId="1" xfId="2" applyNumberFormat="1" applyFont="1" applyFill="1" applyBorder="1" applyAlignment="1" applyProtection="1">
      <alignment horizontal="center" vertical="top" wrapText="1"/>
      <protection locked="0"/>
    </xf>
    <xf numFmtId="164" fontId="13" fillId="0" borderId="12" xfId="2" applyNumberFormat="1" applyFont="1" applyFill="1" applyBorder="1" applyAlignment="1" applyProtection="1">
      <alignment horizontal="center" vertical="top" wrapText="1"/>
      <protection locked="0"/>
    </xf>
    <xf numFmtId="43" fontId="13" fillId="4" borderId="12" xfId="4" applyFont="1" applyFill="1" applyBorder="1" applyAlignment="1" applyProtection="1">
      <alignment horizontal="center" vertical="top"/>
      <protection locked="0"/>
    </xf>
    <xf numFmtId="164" fontId="13" fillId="0" borderId="1" xfId="2" applyNumberFormat="1" applyFont="1" applyFill="1" applyBorder="1" applyAlignment="1" applyProtection="1">
      <alignment horizontal="center" vertical="center" wrapText="1"/>
      <protection locked="0"/>
    </xf>
    <xf numFmtId="164" fontId="13" fillId="0" borderId="1" xfId="2" applyNumberFormat="1" applyFont="1" applyFill="1" applyBorder="1" applyAlignment="1" applyProtection="1">
      <alignment horizontal="center" vertical="top" shrinkToFit="1"/>
      <protection locked="0"/>
    </xf>
    <xf numFmtId="0" fontId="14" fillId="0" borderId="1" xfId="2" applyNumberFormat="1" applyFont="1" applyFill="1" applyBorder="1" applyAlignment="1" applyProtection="1">
      <alignment horizontal="center" vertical="top" wrapText="1"/>
    </xf>
    <xf numFmtId="0" fontId="0" fillId="2" borderId="3" xfId="0" applyFill="1" applyBorder="1" applyAlignment="1" applyProtection="1">
      <alignment vertical="top"/>
      <protection locked="0"/>
    </xf>
    <xf numFmtId="0" fontId="0" fillId="2" borderId="15" xfId="0" applyFill="1" applyBorder="1" applyAlignment="1" applyProtection="1">
      <alignment vertical="top"/>
      <protection locked="0"/>
    </xf>
    <xf numFmtId="0" fontId="0" fillId="2" borderId="4" xfId="0" applyFill="1" applyBorder="1" applyAlignment="1" applyProtection="1">
      <alignment horizontal="center" vertical="center"/>
      <protection locked="0"/>
    </xf>
    <xf numFmtId="0" fontId="2" fillId="0" borderId="1" xfId="2" applyFont="1" applyBorder="1" applyAlignment="1" applyProtection="1">
      <alignment horizontal="left" vertical="center"/>
    </xf>
    <xf numFmtId="0" fontId="6" fillId="3" borderId="1" xfId="2" applyFont="1" applyFill="1" applyBorder="1" applyAlignment="1" applyProtection="1">
      <alignment horizontal="left" vertical="center"/>
      <protection locked="0"/>
    </xf>
    <xf numFmtId="0" fontId="14" fillId="0" borderId="13" xfId="3" applyNumberFormat="1" applyFont="1" applyFill="1" applyBorder="1" applyAlignment="1" applyProtection="1">
      <alignment horizontal="center" vertical="top"/>
    </xf>
    <xf numFmtId="0" fontId="6" fillId="0" borderId="1" xfId="2" applyFont="1" applyBorder="1" applyAlignment="1" applyProtection="1">
      <alignment horizontal="left" vertical="top" wrapText="1"/>
    </xf>
    <xf numFmtId="0" fontId="10" fillId="0" borderId="1" xfId="2" applyFont="1" applyBorder="1" applyAlignment="1" applyProtection="1">
      <alignment horizontal="center" vertical="center"/>
    </xf>
    <xf numFmtId="0" fontId="2" fillId="3" borderId="1" xfId="2" applyFont="1" applyFill="1" applyBorder="1" applyAlignment="1" applyProtection="1">
      <alignment horizontal="left" vertical="center"/>
      <protection locked="0"/>
    </xf>
    <xf numFmtId="0" fontId="12" fillId="3" borderId="1" xfId="2" applyFont="1" applyFill="1" applyBorder="1" applyAlignment="1" applyProtection="1">
      <alignment horizontal="left" vertical="center"/>
      <protection locked="0"/>
    </xf>
    <xf numFmtId="0" fontId="3" fillId="0" borderId="0" xfId="0" applyFont="1" applyAlignment="1" applyProtection="1">
      <alignment horizontal="center"/>
    </xf>
    <xf numFmtId="0" fontId="3" fillId="0" borderId="0" xfId="0" applyFont="1" applyAlignment="1" applyProtection="1">
      <alignment horizontal="center"/>
    </xf>
    <xf numFmtId="0" fontId="0" fillId="0" borderId="0" xfId="0" applyProtection="1"/>
    <xf numFmtId="0" fontId="2" fillId="0" borderId="0" xfId="0" applyFont="1" applyFill="1" applyAlignment="1" applyProtection="1">
      <alignment horizontal="right"/>
    </xf>
    <xf numFmtId="0" fontId="2" fillId="0" borderId="19"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4" fillId="0" borderId="3" xfId="1" applyBorder="1" applyAlignment="1" applyProtection="1">
      <alignment vertical="center"/>
    </xf>
    <xf numFmtId="0" fontId="0" fillId="0" borderId="3" xfId="0" applyFill="1" applyBorder="1" applyAlignment="1" applyProtection="1">
      <alignment horizontal="center" vertical="center" wrapText="1"/>
    </xf>
    <xf numFmtId="0" fontId="0" fillId="0" borderId="3" xfId="0" quotePrefix="1" applyFill="1" applyBorder="1" applyAlignment="1" applyProtection="1">
      <alignment horizontal="center" vertical="center" wrapText="1"/>
    </xf>
    <xf numFmtId="0" fontId="0" fillId="0" borderId="3" xfId="0" applyBorder="1" applyAlignment="1" applyProtection="1">
      <alignment horizontal="center"/>
    </xf>
    <xf numFmtId="2" fontId="0" fillId="0" borderId="3" xfId="0" applyNumberFormat="1" applyBorder="1" applyProtection="1"/>
    <xf numFmtId="0" fontId="0" fillId="0" borderId="1" xfId="0" applyBorder="1" applyAlignment="1" applyProtection="1">
      <alignment horizontal="center" vertical="center" wrapText="1"/>
    </xf>
    <xf numFmtId="0" fontId="4" fillId="0" borderId="1" xfId="1" applyBorder="1" applyAlignment="1" applyProtection="1">
      <alignment vertical="center"/>
    </xf>
    <xf numFmtId="0" fontId="0" fillId="0" borderId="1" xfId="0" applyFill="1" applyBorder="1" applyAlignment="1" applyProtection="1">
      <alignment horizontal="center" vertical="center" wrapText="1"/>
    </xf>
    <xf numFmtId="0" fontId="0" fillId="0" borderId="1" xfId="0" quotePrefix="1" applyFill="1" applyBorder="1" applyAlignment="1" applyProtection="1">
      <alignment horizontal="center" vertical="center" wrapText="1"/>
    </xf>
    <xf numFmtId="0" fontId="0" fillId="0" borderId="1" xfId="0" applyBorder="1" applyAlignment="1" applyProtection="1">
      <alignment horizontal="center"/>
    </xf>
    <xf numFmtId="2" fontId="0" fillId="0" borderId="1" xfId="0" applyNumberFormat="1" applyBorder="1" applyProtection="1"/>
    <xf numFmtId="0" fontId="1" fillId="0" borderId="1" xfId="1" applyFont="1" applyBorder="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vertical="center" wrapText="1"/>
    </xf>
    <xf numFmtId="0" fontId="3" fillId="0" borderId="1" xfId="0" applyFont="1" applyBorder="1" applyAlignment="1" applyProtection="1">
      <alignment horizontal="center" vertical="center"/>
    </xf>
    <xf numFmtId="0" fontId="0" fillId="0" borderId="12" xfId="0" applyBorder="1" applyAlignment="1" applyProtection="1">
      <alignment vertical="center"/>
    </xf>
    <xf numFmtId="0" fontId="0" fillId="0" borderId="13" xfId="0" applyBorder="1" applyAlignment="1" applyProtection="1">
      <alignment vertical="center"/>
    </xf>
    <xf numFmtId="167" fontId="0" fillId="0" borderId="16" xfId="0" applyNumberFormat="1" applyBorder="1" applyAlignment="1" applyProtection="1">
      <alignment vertical="center"/>
    </xf>
    <xf numFmtId="2" fontId="0" fillId="0" borderId="0" xfId="0" applyNumberFormat="1" applyAlignment="1" applyProtection="1">
      <alignment vertical="center"/>
    </xf>
    <xf numFmtId="0" fontId="0" fillId="0" borderId="0" xfId="0" applyAlignment="1" applyProtection="1">
      <alignment vertical="center"/>
    </xf>
    <xf numFmtId="0" fontId="3" fillId="0" borderId="1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7" xfId="0" applyFont="1" applyBorder="1" applyAlignment="1" applyProtection="1">
      <alignment horizontal="center" vertical="center"/>
    </xf>
    <xf numFmtId="0" fontId="9" fillId="0" borderId="0" xfId="0" applyFont="1" applyAlignment="1" applyProtection="1">
      <alignment horizontal="center" vertical="center"/>
    </xf>
    <xf numFmtId="0" fontId="6" fillId="0" borderId="0" xfId="0" applyFont="1" applyFill="1" applyBorder="1" applyAlignment="1" applyProtection="1">
      <alignment vertical="top"/>
    </xf>
    <xf numFmtId="0" fontId="6" fillId="0" borderId="0" xfId="0" applyFont="1" applyFill="1" applyAlignment="1" applyProtection="1">
      <alignment vertical="top"/>
    </xf>
    <xf numFmtId="0" fontId="5" fillId="0" borderId="0" xfId="0" applyFont="1" applyAlignment="1" applyProtection="1">
      <alignment vertical="center"/>
    </xf>
    <xf numFmtId="0" fontId="0" fillId="0" borderId="0" xfId="0" applyAlignment="1" applyProtection="1"/>
    <xf numFmtId="0" fontId="7" fillId="0" borderId="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xf>
    <xf numFmtId="0" fontId="6" fillId="0" borderId="12" xfId="0" applyFont="1" applyFill="1" applyBorder="1" applyAlignment="1" applyProtection="1">
      <alignment vertical="top" wrapText="1"/>
    </xf>
    <xf numFmtId="0" fontId="6" fillId="0" borderId="13" xfId="0" applyFont="1" applyFill="1" applyBorder="1" applyAlignment="1" applyProtection="1">
      <alignment vertical="top" wrapText="1"/>
    </xf>
    <xf numFmtId="0" fontId="6" fillId="0" borderId="16" xfId="0" applyFont="1" applyFill="1" applyBorder="1" applyAlignment="1" applyProtection="1">
      <alignment vertical="top" wrapText="1"/>
    </xf>
    <xf numFmtId="0" fontId="15" fillId="2" borderId="4"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6" fillId="2" borderId="0" xfId="0" applyFont="1" applyFill="1" applyAlignment="1" applyProtection="1">
      <alignment horizontal="center"/>
      <protection locked="0"/>
    </xf>
    <xf numFmtId="0" fontId="6" fillId="0" borderId="12" xfId="0" applyFont="1" applyFill="1" applyBorder="1" applyAlignment="1" applyProtection="1">
      <alignment horizontal="left" vertical="top" wrapText="1"/>
    </xf>
    <xf numFmtId="0" fontId="6" fillId="0" borderId="13"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0" fillId="0" borderId="0" xfId="0" applyAlignment="1" applyProtection="1">
      <alignment vertical="top"/>
    </xf>
    <xf numFmtId="0" fontId="0" fillId="0" borderId="0" xfId="0" applyFont="1" applyFill="1" applyAlignment="1" applyProtection="1">
      <alignment vertical="top"/>
    </xf>
    <xf numFmtId="0" fontId="0" fillId="0" borderId="0" xfId="0" applyFill="1" applyAlignment="1" applyProtection="1">
      <alignment vertical="top"/>
    </xf>
    <xf numFmtId="0" fontId="0" fillId="0" borderId="0" xfId="0" applyAlignment="1" applyProtection="1">
      <alignment horizontal="center" vertical="top"/>
    </xf>
  </cellXfs>
  <cellStyles count="5">
    <cellStyle name="Comma 2" xfId="4" xr:uid="{962309AF-F07A-4903-AE38-7C043D7C34F8}"/>
    <cellStyle name="Normal" xfId="0" builtinId="0"/>
    <cellStyle name="Normal 2" xfId="1" xr:uid="{00000000-0005-0000-0000-000001000000}"/>
    <cellStyle name="Normal 2 2" xfId="2" xr:uid="{94ABA639-CD44-4E78-A0F1-2FBFD2B26FE7}"/>
    <cellStyle name="Normal 3 2" xfId="3" xr:uid="{F8612FB9-2357-458D-B676-457CBA7C6AE6}"/>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161925</xdr:colOff>
      <xdr:row>3</xdr:row>
      <xdr:rowOff>9525</xdr:rowOff>
    </xdr:to>
    <xdr:pic>
      <xdr:nvPicPr>
        <xdr:cNvPr id="2" name="Picture 6" descr="bhel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view="pageBreakPreview" topLeftCell="A15" zoomScaleNormal="100" zoomScaleSheetLayoutView="100" workbookViewId="0">
      <selection activeCell="H9" sqref="H9"/>
    </sheetView>
  </sheetViews>
  <sheetFormatPr defaultRowHeight="15" x14ac:dyDescent="0.25"/>
  <cols>
    <col min="1" max="1" width="9.140625" style="36"/>
    <col min="2" max="2" width="16.140625" style="36" customWidth="1"/>
    <col min="3" max="3" width="39.7109375" style="36" customWidth="1"/>
    <col min="4" max="5" width="9.140625" style="36"/>
    <col min="6" max="6" width="15.140625" style="36" customWidth="1"/>
    <col min="7" max="8" width="27" style="36" customWidth="1"/>
    <col min="9" max="9" width="17.140625" style="36" customWidth="1"/>
    <col min="10" max="11" width="17.7109375" style="36" customWidth="1"/>
    <col min="12" max="12" width="22.42578125" style="36" customWidth="1"/>
    <col min="13" max="13" width="16.28515625" style="36" customWidth="1"/>
    <col min="14" max="14" width="17.85546875" style="36" customWidth="1"/>
    <col min="15" max="15" width="13.140625" style="36" customWidth="1"/>
    <col min="16" max="16384" width="9.140625" style="36"/>
  </cols>
  <sheetData>
    <row r="1" spans="1:13" ht="15.75" x14ac:dyDescent="0.25">
      <c r="A1" s="34"/>
      <c r="B1" s="35" t="s">
        <v>153</v>
      </c>
      <c r="C1" s="35"/>
      <c r="D1" s="35"/>
      <c r="E1" s="35"/>
      <c r="F1" s="35"/>
      <c r="G1" s="35"/>
      <c r="H1" s="35"/>
      <c r="I1" s="35"/>
    </row>
    <row r="2" spans="1:13" ht="15.75" x14ac:dyDescent="0.25">
      <c r="A2" s="34"/>
      <c r="B2" s="35" t="s">
        <v>0</v>
      </c>
      <c r="C2" s="35"/>
      <c r="D2" s="35"/>
      <c r="E2" s="35"/>
      <c r="F2" s="35"/>
      <c r="G2" s="35"/>
      <c r="H2" s="35"/>
      <c r="I2" s="35"/>
    </row>
    <row r="3" spans="1:13" ht="15.75" x14ac:dyDescent="0.25">
      <c r="C3" s="37" t="s">
        <v>152</v>
      </c>
      <c r="D3" s="87"/>
      <c r="E3" s="87"/>
      <c r="F3" s="87"/>
      <c r="G3" s="87"/>
      <c r="H3" s="87"/>
    </row>
    <row r="5" spans="1:13" ht="15.75" thickBot="1" x14ac:dyDescent="0.3"/>
    <row r="6" spans="1:13" ht="96" customHeight="1" x14ac:dyDescent="0.25">
      <c r="A6" s="38" t="s">
        <v>1</v>
      </c>
      <c r="B6" s="39" t="s">
        <v>2</v>
      </c>
      <c r="C6" s="40" t="s">
        <v>3</v>
      </c>
      <c r="D6" s="41" t="s">
        <v>4</v>
      </c>
      <c r="E6" s="41" t="s">
        <v>5</v>
      </c>
      <c r="F6" s="79" t="s">
        <v>103</v>
      </c>
      <c r="G6" s="42" t="s">
        <v>118</v>
      </c>
      <c r="H6" s="42" t="s">
        <v>116</v>
      </c>
      <c r="I6" s="42" t="s">
        <v>6</v>
      </c>
      <c r="J6" s="42" t="s">
        <v>119</v>
      </c>
      <c r="K6" s="42" t="s">
        <v>113</v>
      </c>
      <c r="L6" s="42" t="s">
        <v>114</v>
      </c>
      <c r="M6" s="43" t="s">
        <v>115</v>
      </c>
    </row>
    <row r="7" spans="1:13" ht="21" customHeight="1" thickBot="1" x14ac:dyDescent="0.3">
      <c r="A7" s="44" t="s">
        <v>104</v>
      </c>
      <c r="B7" s="45" t="s">
        <v>105</v>
      </c>
      <c r="C7" s="46" t="s">
        <v>106</v>
      </c>
      <c r="D7" s="46" t="s">
        <v>107</v>
      </c>
      <c r="E7" s="46" t="s">
        <v>108</v>
      </c>
      <c r="F7" s="80" t="s">
        <v>109</v>
      </c>
      <c r="G7" s="47" t="s">
        <v>110</v>
      </c>
      <c r="H7" s="47" t="s">
        <v>111</v>
      </c>
      <c r="I7" s="47" t="s">
        <v>112</v>
      </c>
      <c r="J7" s="48" t="s">
        <v>120</v>
      </c>
      <c r="K7" s="47" t="s">
        <v>121</v>
      </c>
      <c r="L7" s="47" t="s">
        <v>122</v>
      </c>
      <c r="M7" s="49" t="s">
        <v>123</v>
      </c>
    </row>
    <row r="8" spans="1:13" ht="27" customHeight="1" x14ac:dyDescent="0.25">
      <c r="A8" s="50">
        <v>1</v>
      </c>
      <c r="B8" s="50" t="s">
        <v>7</v>
      </c>
      <c r="C8" s="51" t="s">
        <v>8</v>
      </c>
      <c r="D8" s="50" t="s">
        <v>9</v>
      </c>
      <c r="E8" s="52">
        <v>503</v>
      </c>
      <c r="F8" s="24" t="s">
        <v>117</v>
      </c>
      <c r="G8" s="53" t="s">
        <v>10</v>
      </c>
      <c r="H8" s="53" t="e">
        <f>(0.17755*I32)/503</f>
        <v>#VALUE!</v>
      </c>
      <c r="I8" s="54" t="s">
        <v>11</v>
      </c>
      <c r="J8" s="54" t="e">
        <f>(0.17755*I32)</f>
        <v>#VALUE!</v>
      </c>
      <c r="K8" s="26" t="s">
        <v>149</v>
      </c>
      <c r="L8" s="25" t="s">
        <v>149</v>
      </c>
      <c r="M8" s="55" t="e">
        <f xml:space="preserve"> +J8+(J8*$K$8%)+(J8+(J8*$K$8%))*$L$8%</f>
        <v>#VALUE!</v>
      </c>
    </row>
    <row r="9" spans="1:13" ht="27" customHeight="1" x14ac:dyDescent="0.25">
      <c r="A9" s="56">
        <v>2</v>
      </c>
      <c r="B9" s="56" t="s">
        <v>12</v>
      </c>
      <c r="C9" s="57" t="s">
        <v>13</v>
      </c>
      <c r="D9" s="56" t="s">
        <v>9</v>
      </c>
      <c r="E9" s="58">
        <v>430</v>
      </c>
      <c r="F9" s="2" t="s">
        <v>117</v>
      </c>
      <c r="G9" s="59" t="s">
        <v>14</v>
      </c>
      <c r="H9" s="59" t="e">
        <f>(0.15321*I32)/430</f>
        <v>#VALUE!</v>
      </c>
      <c r="I9" s="60" t="s">
        <v>15</v>
      </c>
      <c r="J9" s="60" t="e">
        <f>0.15321*I32</f>
        <v>#VALUE!</v>
      </c>
      <c r="K9" s="26"/>
      <c r="L9" s="25" t="s">
        <v>149</v>
      </c>
      <c r="M9" s="61" t="e">
        <f xml:space="preserve"> +J9+(J9*$K$8%)+(J9+(J9*$K$8%))*L9%</f>
        <v>#VALUE!</v>
      </c>
    </row>
    <row r="10" spans="1:13" ht="27" customHeight="1" x14ac:dyDescent="0.25">
      <c r="A10" s="56">
        <v>3</v>
      </c>
      <c r="B10" s="56" t="s">
        <v>16</v>
      </c>
      <c r="C10" s="57" t="s">
        <v>17</v>
      </c>
      <c r="D10" s="56" t="s">
        <v>9</v>
      </c>
      <c r="E10" s="58">
        <v>1067</v>
      </c>
      <c r="F10" s="2" t="s">
        <v>117</v>
      </c>
      <c r="G10" s="59" t="s">
        <v>18</v>
      </c>
      <c r="H10" s="59" t="e">
        <f>(0.38375*I32)/1067</f>
        <v>#VALUE!</v>
      </c>
      <c r="I10" s="60" t="s">
        <v>19</v>
      </c>
      <c r="J10" s="60" t="e">
        <f>0.38375*I32</f>
        <v>#VALUE!</v>
      </c>
      <c r="K10" s="26"/>
      <c r="L10" s="25" t="s">
        <v>149</v>
      </c>
      <c r="M10" s="61" t="e">
        <f t="shared" ref="M10:M30" si="0" xml:space="preserve"> +J10+(J10*$K$8%)+(J10+(J10*$K$8%))*L10%</f>
        <v>#VALUE!</v>
      </c>
    </row>
    <row r="11" spans="1:13" ht="27" customHeight="1" x14ac:dyDescent="0.25">
      <c r="A11" s="56">
        <v>4</v>
      </c>
      <c r="B11" s="56" t="s">
        <v>20</v>
      </c>
      <c r="C11" s="57" t="s">
        <v>21</v>
      </c>
      <c r="D11" s="56" t="s">
        <v>9</v>
      </c>
      <c r="E11" s="58">
        <v>35</v>
      </c>
      <c r="F11" s="2" t="s">
        <v>117</v>
      </c>
      <c r="G11" s="59" t="s">
        <v>22</v>
      </c>
      <c r="H11" s="59" t="e">
        <f>(0.01268*I32)/35</f>
        <v>#VALUE!</v>
      </c>
      <c r="I11" s="60" t="s">
        <v>23</v>
      </c>
      <c r="J11" s="60" t="e">
        <f>0.01268*I32</f>
        <v>#VALUE!</v>
      </c>
      <c r="K11" s="26"/>
      <c r="L11" s="25" t="s">
        <v>149</v>
      </c>
      <c r="M11" s="61" t="e">
        <f t="shared" si="0"/>
        <v>#VALUE!</v>
      </c>
    </row>
    <row r="12" spans="1:13" ht="27" customHeight="1" x14ac:dyDescent="0.25">
      <c r="A12" s="56">
        <v>5</v>
      </c>
      <c r="B12" s="56" t="s">
        <v>24</v>
      </c>
      <c r="C12" s="62" t="s">
        <v>25</v>
      </c>
      <c r="D12" s="56" t="s">
        <v>9</v>
      </c>
      <c r="E12" s="58">
        <v>340</v>
      </c>
      <c r="F12" s="2" t="s">
        <v>117</v>
      </c>
      <c r="G12" s="59" t="s">
        <v>26</v>
      </c>
      <c r="H12" s="59" t="e">
        <f>(0.12929*I32)/340</f>
        <v>#VALUE!</v>
      </c>
      <c r="I12" s="60" t="s">
        <v>27</v>
      </c>
      <c r="J12" s="60" t="e">
        <f>0.12929*I32</f>
        <v>#VALUE!</v>
      </c>
      <c r="K12" s="26"/>
      <c r="L12" s="25" t="s">
        <v>149</v>
      </c>
      <c r="M12" s="61" t="e">
        <f t="shared" si="0"/>
        <v>#VALUE!</v>
      </c>
    </row>
    <row r="13" spans="1:13" ht="27" customHeight="1" thickBot="1" x14ac:dyDescent="0.3">
      <c r="A13" s="56">
        <v>6</v>
      </c>
      <c r="B13" s="56" t="s">
        <v>28</v>
      </c>
      <c r="C13" s="62" t="s">
        <v>29</v>
      </c>
      <c r="D13" s="56" t="s">
        <v>9</v>
      </c>
      <c r="E13" s="58">
        <v>56</v>
      </c>
      <c r="F13" s="2" t="s">
        <v>117</v>
      </c>
      <c r="G13" s="59" t="s">
        <v>30</v>
      </c>
      <c r="H13" s="59" t="e">
        <f>(0.0225*I32)/56</f>
        <v>#VALUE!</v>
      </c>
      <c r="I13" s="60" t="s">
        <v>31</v>
      </c>
      <c r="J13" s="60" t="e">
        <f>0.0225*I32</f>
        <v>#VALUE!</v>
      </c>
      <c r="K13" s="26"/>
      <c r="L13" s="25" t="s">
        <v>149</v>
      </c>
      <c r="M13" s="61" t="e">
        <f t="shared" si="0"/>
        <v>#VALUE!</v>
      </c>
    </row>
    <row r="14" spans="1:13" ht="27" customHeight="1" x14ac:dyDescent="0.25">
      <c r="A14" s="56">
        <v>7</v>
      </c>
      <c r="B14" s="56" t="s">
        <v>32</v>
      </c>
      <c r="C14" s="63" t="s">
        <v>33</v>
      </c>
      <c r="D14" s="56" t="s">
        <v>34</v>
      </c>
      <c r="E14" s="58">
        <v>2597</v>
      </c>
      <c r="F14" s="1" t="s">
        <v>117</v>
      </c>
      <c r="G14" s="59" t="s">
        <v>35</v>
      </c>
      <c r="H14" s="59" t="e">
        <f>(0.00436*I32)/2597</f>
        <v>#VALUE!</v>
      </c>
      <c r="I14" s="60" t="s">
        <v>36</v>
      </c>
      <c r="J14" s="60" t="e">
        <f>0.00436*I32</f>
        <v>#VALUE!</v>
      </c>
      <c r="K14" s="26"/>
      <c r="L14" s="25" t="s">
        <v>149</v>
      </c>
      <c r="M14" s="61" t="e">
        <f t="shared" si="0"/>
        <v>#VALUE!</v>
      </c>
    </row>
    <row r="15" spans="1:13" ht="27" customHeight="1" x14ac:dyDescent="0.25">
      <c r="A15" s="56">
        <v>8</v>
      </c>
      <c r="B15" s="56" t="s">
        <v>37</v>
      </c>
      <c r="C15" s="63" t="s">
        <v>38</v>
      </c>
      <c r="D15" s="56" t="s">
        <v>34</v>
      </c>
      <c r="E15" s="58">
        <v>1340</v>
      </c>
      <c r="F15" s="2" t="s">
        <v>117</v>
      </c>
      <c r="G15" s="59" t="s">
        <v>39</v>
      </c>
      <c r="H15" s="59" t="e">
        <f>(0.01142*I32)/1340</f>
        <v>#VALUE!</v>
      </c>
      <c r="I15" s="60" t="s">
        <v>40</v>
      </c>
      <c r="J15" s="60" t="e">
        <f>0.01142*I32</f>
        <v>#VALUE!</v>
      </c>
      <c r="K15" s="26"/>
      <c r="L15" s="25" t="s">
        <v>149</v>
      </c>
      <c r="M15" s="61" t="e">
        <f t="shared" si="0"/>
        <v>#VALUE!</v>
      </c>
    </row>
    <row r="16" spans="1:13" ht="27" customHeight="1" x14ac:dyDescent="0.25">
      <c r="A16" s="56">
        <v>9</v>
      </c>
      <c r="B16" s="56" t="s">
        <v>41</v>
      </c>
      <c r="C16" s="63" t="s">
        <v>42</v>
      </c>
      <c r="D16" s="56" t="s">
        <v>34</v>
      </c>
      <c r="E16" s="58">
        <v>880</v>
      </c>
      <c r="F16" s="2" t="s">
        <v>117</v>
      </c>
      <c r="G16" s="59" t="s">
        <v>43</v>
      </c>
      <c r="H16" s="59" t="e">
        <f>(0.0075*I32)/880</f>
        <v>#VALUE!</v>
      </c>
      <c r="I16" s="60" t="s">
        <v>44</v>
      </c>
      <c r="J16" s="60" t="e">
        <f>0.0075*I32</f>
        <v>#VALUE!</v>
      </c>
      <c r="K16" s="26"/>
      <c r="L16" s="25" t="s">
        <v>149</v>
      </c>
      <c r="M16" s="61" t="e">
        <f t="shared" si="0"/>
        <v>#VALUE!</v>
      </c>
    </row>
    <row r="17" spans="1:14" ht="27" customHeight="1" x14ac:dyDescent="0.25">
      <c r="A17" s="56">
        <v>10</v>
      </c>
      <c r="B17" s="56" t="s">
        <v>45</v>
      </c>
      <c r="C17" s="63" t="s">
        <v>46</v>
      </c>
      <c r="D17" s="56" t="s">
        <v>34</v>
      </c>
      <c r="E17" s="58">
        <v>360</v>
      </c>
      <c r="F17" s="2" t="s">
        <v>117</v>
      </c>
      <c r="G17" s="59" t="s">
        <v>47</v>
      </c>
      <c r="H17" s="59" t="e">
        <f>(0.00177*I32)/360</f>
        <v>#VALUE!</v>
      </c>
      <c r="I17" s="60" t="s">
        <v>48</v>
      </c>
      <c r="J17" s="60" t="e">
        <f>0.00177*I32</f>
        <v>#VALUE!</v>
      </c>
      <c r="K17" s="26"/>
      <c r="L17" s="25" t="s">
        <v>149</v>
      </c>
      <c r="M17" s="61" t="e">
        <f t="shared" si="0"/>
        <v>#VALUE!</v>
      </c>
    </row>
    <row r="18" spans="1:14" ht="27" customHeight="1" x14ac:dyDescent="0.25">
      <c r="A18" s="56">
        <v>11</v>
      </c>
      <c r="B18" s="56" t="s">
        <v>49</v>
      </c>
      <c r="C18" s="64" t="s">
        <v>50</v>
      </c>
      <c r="D18" s="56" t="s">
        <v>34</v>
      </c>
      <c r="E18" s="58">
        <v>420</v>
      </c>
      <c r="F18" s="2" t="s">
        <v>117</v>
      </c>
      <c r="G18" s="59" t="s">
        <v>51</v>
      </c>
      <c r="H18" s="59" t="e">
        <f>(0.00179*I32)/420</f>
        <v>#VALUE!</v>
      </c>
      <c r="I18" s="60" t="s">
        <v>52</v>
      </c>
      <c r="J18" s="60" t="e">
        <f>0.00179*I32</f>
        <v>#VALUE!</v>
      </c>
      <c r="K18" s="26"/>
      <c r="L18" s="25" t="s">
        <v>149</v>
      </c>
      <c r="M18" s="61" t="e">
        <f t="shared" si="0"/>
        <v>#VALUE!</v>
      </c>
    </row>
    <row r="19" spans="1:14" ht="27" customHeight="1" thickBot="1" x14ac:dyDescent="0.3">
      <c r="A19" s="56">
        <v>12</v>
      </c>
      <c r="B19" s="56" t="s">
        <v>53</v>
      </c>
      <c r="C19" s="64" t="s">
        <v>54</v>
      </c>
      <c r="D19" s="56" t="s">
        <v>34</v>
      </c>
      <c r="E19" s="58">
        <v>20</v>
      </c>
      <c r="F19" s="2" t="s">
        <v>117</v>
      </c>
      <c r="G19" s="59" t="s">
        <v>55</v>
      </c>
      <c r="H19" s="59" t="e">
        <f>(0.00009*I32)/20</f>
        <v>#VALUE!</v>
      </c>
      <c r="I19" s="60" t="s">
        <v>56</v>
      </c>
      <c r="J19" s="60" t="e">
        <f>0.00009*I32</f>
        <v>#VALUE!</v>
      </c>
      <c r="K19" s="26"/>
      <c r="L19" s="25" t="s">
        <v>149</v>
      </c>
      <c r="M19" s="61" t="e">
        <f t="shared" si="0"/>
        <v>#VALUE!</v>
      </c>
    </row>
    <row r="20" spans="1:14" ht="27" customHeight="1" x14ac:dyDescent="0.25">
      <c r="A20" s="56">
        <v>13</v>
      </c>
      <c r="B20" s="56" t="s">
        <v>57</v>
      </c>
      <c r="C20" s="64" t="s">
        <v>58</v>
      </c>
      <c r="D20" s="56" t="s">
        <v>34</v>
      </c>
      <c r="E20" s="58">
        <v>20</v>
      </c>
      <c r="F20" s="1" t="s">
        <v>117</v>
      </c>
      <c r="G20" s="59" t="s">
        <v>55</v>
      </c>
      <c r="H20" s="59" t="e">
        <f>(0.00009*I32)/20</f>
        <v>#VALUE!</v>
      </c>
      <c r="I20" s="60" t="s">
        <v>56</v>
      </c>
      <c r="J20" s="60" t="e">
        <f>0.00009*I32</f>
        <v>#VALUE!</v>
      </c>
      <c r="K20" s="26"/>
      <c r="L20" s="25" t="s">
        <v>149</v>
      </c>
      <c r="M20" s="61" t="e">
        <f t="shared" si="0"/>
        <v>#VALUE!</v>
      </c>
    </row>
    <row r="21" spans="1:14" ht="27" customHeight="1" x14ac:dyDescent="0.25">
      <c r="A21" s="56">
        <v>14</v>
      </c>
      <c r="B21" s="56" t="s">
        <v>59</v>
      </c>
      <c r="C21" s="64" t="s">
        <v>60</v>
      </c>
      <c r="D21" s="56" t="s">
        <v>34</v>
      </c>
      <c r="E21" s="58">
        <v>500</v>
      </c>
      <c r="F21" s="2" t="s">
        <v>117</v>
      </c>
      <c r="G21" s="59" t="s">
        <v>61</v>
      </c>
      <c r="H21" s="59" t="e">
        <f>(0.01342*I32)/500</f>
        <v>#VALUE!</v>
      </c>
      <c r="I21" s="60" t="s">
        <v>62</v>
      </c>
      <c r="J21" s="60" t="e">
        <f>0.01342*I32</f>
        <v>#VALUE!</v>
      </c>
      <c r="K21" s="26"/>
      <c r="L21" s="25" t="s">
        <v>149</v>
      </c>
      <c r="M21" s="61" t="e">
        <f t="shared" si="0"/>
        <v>#VALUE!</v>
      </c>
    </row>
    <row r="22" spans="1:14" ht="27" customHeight="1" x14ac:dyDescent="0.25">
      <c r="A22" s="56">
        <v>15</v>
      </c>
      <c r="B22" s="56" t="s">
        <v>63</v>
      </c>
      <c r="C22" s="64" t="s">
        <v>64</v>
      </c>
      <c r="D22" s="56" t="s">
        <v>34</v>
      </c>
      <c r="E22" s="58">
        <v>430</v>
      </c>
      <c r="F22" s="2" t="s">
        <v>117</v>
      </c>
      <c r="G22" s="59" t="s">
        <v>65</v>
      </c>
      <c r="H22" s="59" t="e">
        <f>(0.005*I32)/430</f>
        <v>#VALUE!</v>
      </c>
      <c r="I22" s="60" t="s">
        <v>66</v>
      </c>
      <c r="J22" s="60" t="e">
        <f>0.005*I32</f>
        <v>#VALUE!</v>
      </c>
      <c r="K22" s="26"/>
      <c r="L22" s="25" t="s">
        <v>149</v>
      </c>
      <c r="M22" s="61" t="e">
        <f t="shared" si="0"/>
        <v>#VALUE!</v>
      </c>
    </row>
    <row r="23" spans="1:14" ht="27" customHeight="1" x14ac:dyDescent="0.25">
      <c r="A23" s="56">
        <v>16</v>
      </c>
      <c r="B23" s="56" t="s">
        <v>67</v>
      </c>
      <c r="C23" s="64" t="s">
        <v>68</v>
      </c>
      <c r="D23" s="56" t="s">
        <v>34</v>
      </c>
      <c r="E23" s="58">
        <v>20</v>
      </c>
      <c r="F23" s="2" t="s">
        <v>117</v>
      </c>
      <c r="G23" s="59" t="s">
        <v>69</v>
      </c>
      <c r="H23" s="59" t="e">
        <f>(0.00026*I32)/20</f>
        <v>#VALUE!</v>
      </c>
      <c r="I23" s="60" t="s">
        <v>70</v>
      </c>
      <c r="J23" s="60" t="e">
        <f>0.00026*I32</f>
        <v>#VALUE!</v>
      </c>
      <c r="K23" s="26"/>
      <c r="L23" s="25" t="s">
        <v>149</v>
      </c>
      <c r="M23" s="61" t="e">
        <f t="shared" si="0"/>
        <v>#VALUE!</v>
      </c>
    </row>
    <row r="24" spans="1:14" ht="27" customHeight="1" x14ac:dyDescent="0.25">
      <c r="A24" s="56">
        <v>17</v>
      </c>
      <c r="B24" s="56" t="s">
        <v>71</v>
      </c>
      <c r="C24" s="64" t="s">
        <v>72</v>
      </c>
      <c r="D24" s="56" t="s">
        <v>34</v>
      </c>
      <c r="E24" s="58">
        <v>165</v>
      </c>
      <c r="F24" s="2" t="s">
        <v>117</v>
      </c>
      <c r="G24" s="59" t="s">
        <v>73</v>
      </c>
      <c r="H24" s="59" t="e">
        <f>(0.00757*I32)/165</f>
        <v>#VALUE!</v>
      </c>
      <c r="I24" s="60" t="s">
        <v>74</v>
      </c>
      <c r="J24" s="60" t="e">
        <f>0.00757*I32</f>
        <v>#VALUE!</v>
      </c>
      <c r="K24" s="26"/>
      <c r="L24" s="25" t="s">
        <v>149</v>
      </c>
      <c r="M24" s="61" t="e">
        <f t="shared" si="0"/>
        <v>#VALUE!</v>
      </c>
    </row>
    <row r="25" spans="1:14" ht="27" customHeight="1" x14ac:dyDescent="0.25">
      <c r="A25" s="56">
        <v>18</v>
      </c>
      <c r="B25" s="56" t="s">
        <v>75</v>
      </c>
      <c r="C25" s="64" t="s">
        <v>76</v>
      </c>
      <c r="D25" s="56" t="s">
        <v>77</v>
      </c>
      <c r="E25" s="58">
        <v>597000</v>
      </c>
      <c r="F25" s="2" t="s">
        <v>117</v>
      </c>
      <c r="G25" s="59" t="s">
        <v>78</v>
      </c>
      <c r="H25" s="59" t="e">
        <f>(0.00541*I32)/597000</f>
        <v>#VALUE!</v>
      </c>
      <c r="I25" s="60" t="s">
        <v>79</v>
      </c>
      <c r="J25" s="60" t="e">
        <f>0.00541*I32</f>
        <v>#VALUE!</v>
      </c>
      <c r="K25" s="26"/>
      <c r="L25" s="25" t="s">
        <v>149</v>
      </c>
      <c r="M25" s="61" t="e">
        <f t="shared" si="0"/>
        <v>#VALUE!</v>
      </c>
    </row>
    <row r="26" spans="1:14" ht="27" customHeight="1" x14ac:dyDescent="0.25">
      <c r="A26" s="56">
        <v>19</v>
      </c>
      <c r="B26" s="56" t="s">
        <v>80</v>
      </c>
      <c r="C26" s="63" t="s">
        <v>81</v>
      </c>
      <c r="D26" s="56" t="s">
        <v>77</v>
      </c>
      <c r="E26" s="58">
        <v>1201000</v>
      </c>
      <c r="F26" s="2" t="s">
        <v>117</v>
      </c>
      <c r="G26" s="59" t="s">
        <v>82</v>
      </c>
      <c r="H26" s="59" t="e">
        <f>(0.01471*I32)/1201000</f>
        <v>#VALUE!</v>
      </c>
      <c r="I26" s="60" t="s">
        <v>83</v>
      </c>
      <c r="J26" s="60" t="e">
        <f>0.01471*I32</f>
        <v>#VALUE!</v>
      </c>
      <c r="K26" s="26"/>
      <c r="L26" s="25" t="s">
        <v>149</v>
      </c>
      <c r="M26" s="61" t="e">
        <f t="shared" si="0"/>
        <v>#VALUE!</v>
      </c>
    </row>
    <row r="27" spans="1:14" ht="27" customHeight="1" x14ac:dyDescent="0.25">
      <c r="A27" s="56">
        <v>20</v>
      </c>
      <c r="B27" s="56" t="s">
        <v>84</v>
      </c>
      <c r="C27" s="63" t="s">
        <v>85</v>
      </c>
      <c r="D27" s="56" t="s">
        <v>77</v>
      </c>
      <c r="E27" s="58">
        <v>545000</v>
      </c>
      <c r="F27" s="2" t="s">
        <v>117</v>
      </c>
      <c r="G27" s="59" t="s">
        <v>86</v>
      </c>
      <c r="H27" s="59" t="e">
        <f>(0.03213*I32)/545000</f>
        <v>#VALUE!</v>
      </c>
      <c r="I27" s="60" t="s">
        <v>87</v>
      </c>
      <c r="J27" s="60" t="e">
        <f>0.03213*I32</f>
        <v>#VALUE!</v>
      </c>
      <c r="K27" s="26"/>
      <c r="L27" s="25" t="s">
        <v>149</v>
      </c>
      <c r="M27" s="61" t="e">
        <f t="shared" si="0"/>
        <v>#VALUE!</v>
      </c>
    </row>
    <row r="28" spans="1:14" ht="27" customHeight="1" x14ac:dyDescent="0.25">
      <c r="A28" s="56">
        <v>21</v>
      </c>
      <c r="B28" s="56" t="s">
        <v>88</v>
      </c>
      <c r="C28" s="63" t="s">
        <v>89</v>
      </c>
      <c r="D28" s="56" t="s">
        <v>34</v>
      </c>
      <c r="E28" s="58">
        <v>1165</v>
      </c>
      <c r="F28" s="2" t="s">
        <v>117</v>
      </c>
      <c r="G28" s="59" t="s">
        <v>90</v>
      </c>
      <c r="H28" s="59" t="e">
        <f>(0.01028*I32)/1165</f>
        <v>#VALUE!</v>
      </c>
      <c r="I28" s="60" t="s">
        <v>91</v>
      </c>
      <c r="J28" s="60" t="e">
        <f>0.01028*I32</f>
        <v>#VALUE!</v>
      </c>
      <c r="K28" s="26"/>
      <c r="L28" s="25" t="s">
        <v>149</v>
      </c>
      <c r="M28" s="61" t="e">
        <f t="shared" si="0"/>
        <v>#VALUE!</v>
      </c>
    </row>
    <row r="29" spans="1:14" ht="27" customHeight="1" x14ac:dyDescent="0.25">
      <c r="A29" s="56">
        <v>22</v>
      </c>
      <c r="B29" s="56" t="s">
        <v>92</v>
      </c>
      <c r="C29" s="64" t="s">
        <v>93</v>
      </c>
      <c r="D29" s="56" t="s">
        <v>34</v>
      </c>
      <c r="E29" s="58">
        <v>20</v>
      </c>
      <c r="F29" s="2" t="s">
        <v>117</v>
      </c>
      <c r="G29" s="59" t="s">
        <v>94</v>
      </c>
      <c r="H29" s="59" t="e">
        <f>(0.00413*I32)/20</f>
        <v>#VALUE!</v>
      </c>
      <c r="I29" s="60" t="s">
        <v>95</v>
      </c>
      <c r="J29" s="60" t="e">
        <f>0.00413*I32</f>
        <v>#VALUE!</v>
      </c>
      <c r="K29" s="26"/>
      <c r="L29" s="25" t="s">
        <v>149</v>
      </c>
      <c r="M29" s="61" t="e">
        <f t="shared" si="0"/>
        <v>#VALUE!</v>
      </c>
    </row>
    <row r="30" spans="1:14" ht="27" customHeight="1" x14ac:dyDescent="0.25">
      <c r="A30" s="56">
        <v>23</v>
      </c>
      <c r="B30" s="56" t="s">
        <v>96</v>
      </c>
      <c r="C30" s="64" t="s">
        <v>97</v>
      </c>
      <c r="D30" s="56" t="s">
        <v>98</v>
      </c>
      <c r="E30" s="58">
        <v>100</v>
      </c>
      <c r="F30" s="2" t="s">
        <v>117</v>
      </c>
      <c r="G30" s="59" t="s">
        <v>99</v>
      </c>
      <c r="H30" s="59" t="e">
        <f>(0.00109*I32)/100</f>
        <v>#VALUE!</v>
      </c>
      <c r="I30" s="60" t="s">
        <v>100</v>
      </c>
      <c r="J30" s="60" t="e">
        <f>0.00109*I32</f>
        <v>#VALUE!</v>
      </c>
      <c r="K30" s="26"/>
      <c r="L30" s="25" t="s">
        <v>149</v>
      </c>
      <c r="M30" s="61" t="e">
        <f t="shared" si="0"/>
        <v>#VALUE!</v>
      </c>
    </row>
    <row r="31" spans="1:14" s="70" customFormat="1" ht="20.25" customHeight="1" x14ac:dyDescent="0.25">
      <c r="A31" s="58">
        <v>24</v>
      </c>
      <c r="B31" s="65" t="s">
        <v>154</v>
      </c>
      <c r="C31" s="65"/>
      <c r="D31" s="65"/>
      <c r="E31" s="65"/>
      <c r="F31" s="65"/>
      <c r="G31" s="65"/>
      <c r="H31" s="65"/>
      <c r="I31" s="65"/>
      <c r="J31" s="66" t="e">
        <f>SUM(J8:J30)</f>
        <v>#VALUE!</v>
      </c>
      <c r="K31" s="67"/>
      <c r="L31" s="67"/>
      <c r="M31" s="68" t="e">
        <f>SUM(M8:M30)</f>
        <v>#VALUE!</v>
      </c>
      <c r="N31" s="69"/>
    </row>
    <row r="32" spans="1:14" s="70" customFormat="1" ht="23.25" x14ac:dyDescent="0.25">
      <c r="A32" s="58">
        <v>25</v>
      </c>
      <c r="B32" s="71" t="s">
        <v>155</v>
      </c>
      <c r="C32" s="72"/>
      <c r="D32" s="72"/>
      <c r="E32" s="72"/>
      <c r="F32" s="72"/>
      <c r="G32" s="72"/>
      <c r="H32" s="73"/>
      <c r="I32" s="85" t="s">
        <v>101</v>
      </c>
    </row>
    <row r="33" spans="1:13" s="70" customFormat="1" ht="15.75" x14ac:dyDescent="0.25">
      <c r="B33" s="71" t="s">
        <v>156</v>
      </c>
      <c r="C33" s="72"/>
      <c r="D33" s="72"/>
      <c r="E33" s="72"/>
      <c r="F33" s="72"/>
      <c r="G33" s="72"/>
      <c r="H33" s="73"/>
      <c r="I33" s="86"/>
      <c r="J33" s="86"/>
      <c r="K33" s="86"/>
      <c r="L33" s="86"/>
      <c r="M33" s="86"/>
    </row>
    <row r="34" spans="1:13" x14ac:dyDescent="0.25">
      <c r="A34" s="74" t="s">
        <v>102</v>
      </c>
      <c r="C34" s="75"/>
      <c r="D34" s="75"/>
      <c r="E34" s="76"/>
      <c r="F34" s="76"/>
    </row>
    <row r="35" spans="1:13" ht="16.5" customHeight="1" x14ac:dyDescent="0.25">
      <c r="A35" s="77"/>
      <c r="B35" s="81" t="s">
        <v>128</v>
      </c>
      <c r="C35" s="81"/>
      <c r="D35" s="81"/>
      <c r="E35" s="81"/>
      <c r="F35" s="81"/>
      <c r="G35" s="81"/>
      <c r="H35" s="81"/>
      <c r="I35" s="81"/>
      <c r="J35" s="81"/>
      <c r="K35" s="81"/>
      <c r="L35" s="81"/>
      <c r="M35" s="81"/>
    </row>
    <row r="36" spans="1:13" ht="45" customHeight="1" x14ac:dyDescent="0.25">
      <c r="A36" s="78"/>
      <c r="B36" s="81" t="s">
        <v>157</v>
      </c>
      <c r="C36" s="81"/>
      <c r="D36" s="81"/>
      <c r="E36" s="81"/>
      <c r="F36" s="81"/>
      <c r="G36" s="81"/>
      <c r="H36" s="81"/>
      <c r="I36" s="81"/>
      <c r="J36" s="81"/>
      <c r="K36" s="81"/>
      <c r="L36" s="81"/>
      <c r="M36" s="81"/>
    </row>
    <row r="37" spans="1:13" ht="21.75" customHeight="1" x14ac:dyDescent="0.25">
      <c r="B37" s="88" t="s">
        <v>158</v>
      </c>
      <c r="C37" s="89"/>
      <c r="D37" s="89"/>
      <c r="E37" s="89"/>
      <c r="F37" s="89"/>
      <c r="G37" s="89"/>
      <c r="H37" s="89"/>
      <c r="I37" s="89"/>
      <c r="J37" s="89"/>
      <c r="K37" s="89"/>
      <c r="L37" s="89"/>
      <c r="M37" s="90"/>
    </row>
    <row r="38" spans="1:13" ht="20.25" customHeight="1" x14ac:dyDescent="0.25">
      <c r="B38" s="88" t="s">
        <v>150</v>
      </c>
      <c r="C38" s="89"/>
      <c r="D38" s="89"/>
      <c r="E38" s="89"/>
      <c r="F38" s="89"/>
      <c r="G38" s="89"/>
      <c r="H38" s="89"/>
      <c r="I38" s="89"/>
      <c r="J38" s="89"/>
      <c r="K38" s="89"/>
      <c r="L38" s="89"/>
      <c r="M38" s="90"/>
    </row>
    <row r="39" spans="1:13" ht="21.75" customHeight="1" x14ac:dyDescent="0.25">
      <c r="B39" s="88" t="s">
        <v>159</v>
      </c>
      <c r="C39" s="89"/>
      <c r="D39" s="89"/>
      <c r="E39" s="89"/>
      <c r="F39" s="89"/>
      <c r="G39" s="89"/>
      <c r="H39" s="89"/>
      <c r="I39" s="89"/>
      <c r="J39" s="89"/>
      <c r="K39" s="89"/>
      <c r="L39" s="89"/>
      <c r="M39" s="90"/>
    </row>
    <row r="40" spans="1:13" ht="33" customHeight="1" x14ac:dyDescent="0.25">
      <c r="B40" s="82" t="s">
        <v>160</v>
      </c>
      <c r="C40" s="83"/>
      <c r="D40" s="83"/>
      <c r="E40" s="83"/>
      <c r="F40" s="83"/>
      <c r="G40" s="83"/>
      <c r="H40" s="83"/>
      <c r="I40" s="83"/>
      <c r="J40" s="83"/>
      <c r="K40" s="83"/>
      <c r="L40" s="83"/>
      <c r="M40" s="84"/>
    </row>
    <row r="41" spans="1:13" ht="20.25" customHeight="1" x14ac:dyDescent="0.25">
      <c r="B41" s="88" t="s">
        <v>124</v>
      </c>
      <c r="C41" s="89"/>
      <c r="D41" s="89"/>
      <c r="E41" s="89"/>
      <c r="F41" s="89"/>
      <c r="G41" s="89"/>
      <c r="H41" s="89"/>
      <c r="I41" s="89"/>
      <c r="J41" s="89"/>
      <c r="K41" s="89"/>
      <c r="L41" s="89"/>
      <c r="M41" s="90"/>
    </row>
    <row r="42" spans="1:13" ht="16.5" customHeight="1" x14ac:dyDescent="0.25">
      <c r="B42" s="88" t="s">
        <v>125</v>
      </c>
      <c r="C42" s="89"/>
      <c r="D42" s="89"/>
      <c r="E42" s="89"/>
      <c r="F42" s="89"/>
      <c r="G42" s="89"/>
      <c r="H42" s="89"/>
      <c r="I42" s="89"/>
      <c r="J42" s="89"/>
      <c r="K42" s="89"/>
      <c r="L42" s="89"/>
      <c r="M42" s="90"/>
    </row>
    <row r="43" spans="1:13" ht="20.25" customHeight="1" x14ac:dyDescent="0.25">
      <c r="B43" s="88" t="s">
        <v>126</v>
      </c>
      <c r="C43" s="89"/>
      <c r="D43" s="89"/>
      <c r="E43" s="89"/>
      <c r="F43" s="89"/>
      <c r="G43" s="89"/>
      <c r="H43" s="89"/>
      <c r="I43" s="89"/>
      <c r="J43" s="89"/>
      <c r="K43" s="89"/>
      <c r="L43" s="89"/>
      <c r="M43" s="90"/>
    </row>
    <row r="44" spans="1:13" ht="21" customHeight="1" x14ac:dyDescent="0.25">
      <c r="B44" s="88" t="s">
        <v>151</v>
      </c>
      <c r="C44" s="89"/>
      <c r="D44" s="89"/>
      <c r="E44" s="89"/>
      <c r="F44" s="89"/>
      <c r="G44" s="89"/>
      <c r="H44" s="89"/>
      <c r="I44" s="89"/>
      <c r="J44" s="89"/>
      <c r="K44" s="89"/>
      <c r="L44" s="89"/>
      <c r="M44" s="90"/>
    </row>
    <row r="45" spans="1:13" ht="19.5" customHeight="1" x14ac:dyDescent="0.25">
      <c r="B45" s="88" t="s">
        <v>127</v>
      </c>
      <c r="C45" s="89"/>
      <c r="D45" s="89"/>
      <c r="E45" s="89"/>
      <c r="F45" s="89"/>
      <c r="G45" s="89"/>
      <c r="H45" s="89"/>
      <c r="I45" s="89"/>
      <c r="J45" s="89"/>
      <c r="K45" s="89"/>
      <c r="L45" s="89"/>
      <c r="M45" s="90"/>
    </row>
    <row r="46" spans="1:13" x14ac:dyDescent="0.25">
      <c r="B46" s="91"/>
      <c r="C46" s="91"/>
      <c r="D46" s="91"/>
      <c r="E46" s="91"/>
      <c r="F46" s="92"/>
      <c r="G46" s="93"/>
      <c r="H46" s="91"/>
      <c r="I46" s="91"/>
      <c r="J46" s="91"/>
      <c r="K46" s="94"/>
      <c r="L46" s="91"/>
      <c r="M46" s="91"/>
    </row>
  </sheetData>
  <sheetProtection algorithmName="SHA-512" hashValue="drNlKVSlOHuW7FBE6X6LV01WWPP4i7vkkEPw6H6tSu/LPOib9jQ3QDY6XdRwpOguqueycWHmucDUCP5kQuESYw==" saltValue="GYsBsGs1ZN/qrJIOdtkpgw==" spinCount="100000" sheet="1" objects="1" scenarios="1"/>
  <mergeCells count="19">
    <mergeCell ref="B1:I1"/>
    <mergeCell ref="B2:I2"/>
    <mergeCell ref="K8:K30"/>
    <mergeCell ref="B43:M43"/>
    <mergeCell ref="B44:M44"/>
    <mergeCell ref="B45:M45"/>
    <mergeCell ref="D3:H3"/>
    <mergeCell ref="B31:I31"/>
    <mergeCell ref="B32:H32"/>
    <mergeCell ref="B33:H33"/>
    <mergeCell ref="I33:M33"/>
    <mergeCell ref="B35:M35"/>
    <mergeCell ref="B36:M36"/>
    <mergeCell ref="B37:M37"/>
    <mergeCell ref="B38:M38"/>
    <mergeCell ref="B39:M39"/>
    <mergeCell ref="B40:M40"/>
    <mergeCell ref="B41:M41"/>
    <mergeCell ref="B42:M42"/>
  </mergeCells>
  <pageMargins left="0.7" right="0.7" top="0.75" bottom="0.75" header="0.3" footer="0.3"/>
  <pageSetup scale="32" orientation="portrait" horizontalDpi="1200" verticalDpi="1200" r:id="rId1"/>
  <rowBreaks count="1" manualBreakCount="1">
    <brk id="36" max="7" man="1"/>
  </rowBreaks>
  <ignoredErrors>
    <ignoredError sqref="H8:H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2DCC3-243F-440F-AAF0-E7EEFF3802DB}">
  <sheetPr>
    <pageSetUpPr fitToPage="1"/>
  </sheetPr>
  <dimension ref="A1:IV20"/>
  <sheetViews>
    <sheetView topLeftCell="A9" zoomScaleNormal="100" zoomScaleSheetLayoutView="100" workbookViewId="0">
      <selection activeCell="A20" sqref="A20:J20"/>
    </sheetView>
  </sheetViews>
  <sheetFormatPr defaultRowHeight="12.75" x14ac:dyDescent="0.2"/>
  <cols>
    <col min="1" max="1" width="9.140625" style="4"/>
    <col min="2" max="2" width="28.140625" style="4" customWidth="1"/>
    <col min="3" max="3" width="11" style="4" customWidth="1"/>
    <col min="4" max="4" width="12.5703125" style="4" customWidth="1"/>
    <col min="5" max="5" width="23.140625" style="4" customWidth="1"/>
    <col min="6" max="6" width="27" style="4" customWidth="1"/>
    <col min="7" max="7" width="20" style="4" customWidth="1"/>
    <col min="8" max="8" width="19.7109375" style="4" customWidth="1"/>
    <col min="9" max="9" width="15.85546875" style="4" customWidth="1"/>
    <col min="10" max="10" width="21.28515625" style="4" customWidth="1"/>
    <col min="11" max="257" width="9.140625" style="4"/>
    <col min="258" max="258" width="28.140625" style="4" customWidth="1"/>
    <col min="259" max="259" width="11" style="4" customWidth="1"/>
    <col min="260" max="260" width="12.5703125" style="4" customWidth="1"/>
    <col min="261" max="261" width="23.140625" style="4" customWidth="1"/>
    <col min="262" max="262" width="27" style="4" customWidth="1"/>
    <col min="263" max="263" width="20" style="4" customWidth="1"/>
    <col min="264" max="264" width="19.7109375" style="4" customWidth="1"/>
    <col min="265" max="265" width="15.85546875" style="4" customWidth="1"/>
    <col min="266" max="266" width="21.28515625" style="4" customWidth="1"/>
    <col min="267" max="513" width="9.140625" style="4"/>
    <col min="514" max="514" width="28.140625" style="4" customWidth="1"/>
    <col min="515" max="515" width="11" style="4" customWidth="1"/>
    <col min="516" max="516" width="12.5703125" style="4" customWidth="1"/>
    <col min="517" max="517" width="23.140625" style="4" customWidth="1"/>
    <col min="518" max="518" width="27" style="4" customWidth="1"/>
    <col min="519" max="519" width="20" style="4" customWidth="1"/>
    <col min="520" max="520" width="19.7109375" style="4" customWidth="1"/>
    <col min="521" max="521" width="15.85546875" style="4" customWidth="1"/>
    <col min="522" max="522" width="21.28515625" style="4" customWidth="1"/>
    <col min="523" max="769" width="9.140625" style="4"/>
    <col min="770" max="770" width="28.140625" style="4" customWidth="1"/>
    <col min="771" max="771" width="11" style="4" customWidth="1"/>
    <col min="772" max="772" width="12.5703125" style="4" customWidth="1"/>
    <col min="773" max="773" width="23.140625" style="4" customWidth="1"/>
    <col min="774" max="774" width="27" style="4" customWidth="1"/>
    <col min="775" max="775" width="20" style="4" customWidth="1"/>
    <col min="776" max="776" width="19.7109375" style="4" customWidth="1"/>
    <col min="777" max="777" width="15.85546875" style="4" customWidth="1"/>
    <col min="778" max="778" width="21.28515625" style="4" customWidth="1"/>
    <col min="779" max="1025" width="9.140625" style="4"/>
    <col min="1026" max="1026" width="28.140625" style="4" customWidth="1"/>
    <col min="1027" max="1027" width="11" style="4" customWidth="1"/>
    <col min="1028" max="1028" width="12.5703125" style="4" customWidth="1"/>
    <col min="1029" max="1029" width="23.140625" style="4" customWidth="1"/>
    <col min="1030" max="1030" width="27" style="4" customWidth="1"/>
    <col min="1031" max="1031" width="20" style="4" customWidth="1"/>
    <col min="1032" max="1032" width="19.7109375" style="4" customWidth="1"/>
    <col min="1033" max="1033" width="15.85546875" style="4" customWidth="1"/>
    <col min="1034" max="1034" width="21.28515625" style="4" customWidth="1"/>
    <col min="1035" max="1281" width="9.140625" style="4"/>
    <col min="1282" max="1282" width="28.140625" style="4" customWidth="1"/>
    <col min="1283" max="1283" width="11" style="4" customWidth="1"/>
    <col min="1284" max="1284" width="12.5703125" style="4" customWidth="1"/>
    <col min="1285" max="1285" width="23.140625" style="4" customWidth="1"/>
    <col min="1286" max="1286" width="27" style="4" customWidth="1"/>
    <col min="1287" max="1287" width="20" style="4" customWidth="1"/>
    <col min="1288" max="1288" width="19.7109375" style="4" customWidth="1"/>
    <col min="1289" max="1289" width="15.85546875" style="4" customWidth="1"/>
    <col min="1290" max="1290" width="21.28515625" style="4" customWidth="1"/>
    <col min="1291" max="1537" width="9.140625" style="4"/>
    <col min="1538" max="1538" width="28.140625" style="4" customWidth="1"/>
    <col min="1539" max="1539" width="11" style="4" customWidth="1"/>
    <col min="1540" max="1540" width="12.5703125" style="4" customWidth="1"/>
    <col min="1541" max="1541" width="23.140625" style="4" customWidth="1"/>
    <col min="1542" max="1542" width="27" style="4" customWidth="1"/>
    <col min="1543" max="1543" width="20" style="4" customWidth="1"/>
    <col min="1544" max="1544" width="19.7109375" style="4" customWidth="1"/>
    <col min="1545" max="1545" width="15.85546875" style="4" customWidth="1"/>
    <col min="1546" max="1546" width="21.28515625" style="4" customWidth="1"/>
    <col min="1547" max="1793" width="9.140625" style="4"/>
    <col min="1794" max="1794" width="28.140625" style="4" customWidth="1"/>
    <col min="1795" max="1795" width="11" style="4" customWidth="1"/>
    <col min="1796" max="1796" width="12.5703125" style="4" customWidth="1"/>
    <col min="1797" max="1797" width="23.140625" style="4" customWidth="1"/>
    <col min="1798" max="1798" width="27" style="4" customWidth="1"/>
    <col min="1799" max="1799" width="20" style="4" customWidth="1"/>
    <col min="1800" max="1800" width="19.7109375" style="4" customWidth="1"/>
    <col min="1801" max="1801" width="15.85546875" style="4" customWidth="1"/>
    <col min="1802" max="1802" width="21.28515625" style="4" customWidth="1"/>
    <col min="1803" max="2049" width="9.140625" style="4"/>
    <col min="2050" max="2050" width="28.140625" style="4" customWidth="1"/>
    <col min="2051" max="2051" width="11" style="4" customWidth="1"/>
    <col min="2052" max="2052" width="12.5703125" style="4" customWidth="1"/>
    <col min="2053" max="2053" width="23.140625" style="4" customWidth="1"/>
    <col min="2054" max="2054" width="27" style="4" customWidth="1"/>
    <col min="2055" max="2055" width="20" style="4" customWidth="1"/>
    <col min="2056" max="2056" width="19.7109375" style="4" customWidth="1"/>
    <col min="2057" max="2057" width="15.85546875" style="4" customWidth="1"/>
    <col min="2058" max="2058" width="21.28515625" style="4" customWidth="1"/>
    <col min="2059" max="2305" width="9.140625" style="4"/>
    <col min="2306" max="2306" width="28.140625" style="4" customWidth="1"/>
    <col min="2307" max="2307" width="11" style="4" customWidth="1"/>
    <col min="2308" max="2308" width="12.5703125" style="4" customWidth="1"/>
    <col min="2309" max="2309" width="23.140625" style="4" customWidth="1"/>
    <col min="2310" max="2310" width="27" style="4" customWidth="1"/>
    <col min="2311" max="2311" width="20" style="4" customWidth="1"/>
    <col min="2312" max="2312" width="19.7109375" style="4" customWidth="1"/>
    <col min="2313" max="2313" width="15.85546875" style="4" customWidth="1"/>
    <col min="2314" max="2314" width="21.28515625" style="4" customWidth="1"/>
    <col min="2315" max="2561" width="9.140625" style="4"/>
    <col min="2562" max="2562" width="28.140625" style="4" customWidth="1"/>
    <col min="2563" max="2563" width="11" style="4" customWidth="1"/>
    <col min="2564" max="2564" width="12.5703125" style="4" customWidth="1"/>
    <col min="2565" max="2565" width="23.140625" style="4" customWidth="1"/>
    <col min="2566" max="2566" width="27" style="4" customWidth="1"/>
    <col min="2567" max="2567" width="20" style="4" customWidth="1"/>
    <col min="2568" max="2568" width="19.7109375" style="4" customWidth="1"/>
    <col min="2569" max="2569" width="15.85546875" style="4" customWidth="1"/>
    <col min="2570" max="2570" width="21.28515625" style="4" customWidth="1"/>
    <col min="2571" max="2817" width="9.140625" style="4"/>
    <col min="2818" max="2818" width="28.140625" style="4" customWidth="1"/>
    <col min="2819" max="2819" width="11" style="4" customWidth="1"/>
    <col min="2820" max="2820" width="12.5703125" style="4" customWidth="1"/>
    <col min="2821" max="2821" width="23.140625" style="4" customWidth="1"/>
    <col min="2822" max="2822" width="27" style="4" customWidth="1"/>
    <col min="2823" max="2823" width="20" style="4" customWidth="1"/>
    <col min="2824" max="2824" width="19.7109375" style="4" customWidth="1"/>
    <col min="2825" max="2825" width="15.85546875" style="4" customWidth="1"/>
    <col min="2826" max="2826" width="21.28515625" style="4" customWidth="1"/>
    <col min="2827" max="3073" width="9.140625" style="4"/>
    <col min="3074" max="3074" width="28.140625" style="4" customWidth="1"/>
    <col min="3075" max="3075" width="11" style="4" customWidth="1"/>
    <col min="3076" max="3076" width="12.5703125" style="4" customWidth="1"/>
    <col min="3077" max="3077" width="23.140625" style="4" customWidth="1"/>
    <col min="3078" max="3078" width="27" style="4" customWidth="1"/>
    <col min="3079" max="3079" width="20" style="4" customWidth="1"/>
    <col min="3080" max="3080" width="19.7109375" style="4" customWidth="1"/>
    <col min="3081" max="3081" width="15.85546875" style="4" customWidth="1"/>
    <col min="3082" max="3082" width="21.28515625" style="4" customWidth="1"/>
    <col min="3083" max="3329" width="9.140625" style="4"/>
    <col min="3330" max="3330" width="28.140625" style="4" customWidth="1"/>
    <col min="3331" max="3331" width="11" style="4" customWidth="1"/>
    <col min="3332" max="3332" width="12.5703125" style="4" customWidth="1"/>
    <col min="3333" max="3333" width="23.140625" style="4" customWidth="1"/>
    <col min="3334" max="3334" width="27" style="4" customWidth="1"/>
    <col min="3335" max="3335" width="20" style="4" customWidth="1"/>
    <col min="3336" max="3336" width="19.7109375" style="4" customWidth="1"/>
    <col min="3337" max="3337" width="15.85546875" style="4" customWidth="1"/>
    <col min="3338" max="3338" width="21.28515625" style="4" customWidth="1"/>
    <col min="3339" max="3585" width="9.140625" style="4"/>
    <col min="3586" max="3586" width="28.140625" style="4" customWidth="1"/>
    <col min="3587" max="3587" width="11" style="4" customWidth="1"/>
    <col min="3588" max="3588" width="12.5703125" style="4" customWidth="1"/>
    <col min="3589" max="3589" width="23.140625" style="4" customWidth="1"/>
    <col min="3590" max="3590" width="27" style="4" customWidth="1"/>
    <col min="3591" max="3591" width="20" style="4" customWidth="1"/>
    <col min="3592" max="3592" width="19.7109375" style="4" customWidth="1"/>
    <col min="3593" max="3593" width="15.85546875" style="4" customWidth="1"/>
    <col min="3594" max="3594" width="21.28515625" style="4" customWidth="1"/>
    <col min="3595" max="3841" width="9.140625" style="4"/>
    <col min="3842" max="3842" width="28.140625" style="4" customWidth="1"/>
    <col min="3843" max="3843" width="11" style="4" customWidth="1"/>
    <col min="3844" max="3844" width="12.5703125" style="4" customWidth="1"/>
    <col min="3845" max="3845" width="23.140625" style="4" customWidth="1"/>
    <col min="3846" max="3846" width="27" style="4" customWidth="1"/>
    <col min="3847" max="3847" width="20" style="4" customWidth="1"/>
    <col min="3848" max="3848" width="19.7109375" style="4" customWidth="1"/>
    <col min="3849" max="3849" width="15.85546875" style="4" customWidth="1"/>
    <col min="3850" max="3850" width="21.28515625" style="4" customWidth="1"/>
    <col min="3851" max="4097" width="9.140625" style="4"/>
    <col min="4098" max="4098" width="28.140625" style="4" customWidth="1"/>
    <col min="4099" max="4099" width="11" style="4" customWidth="1"/>
    <col min="4100" max="4100" width="12.5703125" style="4" customWidth="1"/>
    <col min="4101" max="4101" width="23.140625" style="4" customWidth="1"/>
    <col min="4102" max="4102" width="27" style="4" customWidth="1"/>
    <col min="4103" max="4103" width="20" style="4" customWidth="1"/>
    <col min="4104" max="4104" width="19.7109375" style="4" customWidth="1"/>
    <col min="4105" max="4105" width="15.85546875" style="4" customWidth="1"/>
    <col min="4106" max="4106" width="21.28515625" style="4" customWidth="1"/>
    <col min="4107" max="4353" width="9.140625" style="4"/>
    <col min="4354" max="4354" width="28.140625" style="4" customWidth="1"/>
    <col min="4355" max="4355" width="11" style="4" customWidth="1"/>
    <col min="4356" max="4356" width="12.5703125" style="4" customWidth="1"/>
    <col min="4357" max="4357" width="23.140625" style="4" customWidth="1"/>
    <col min="4358" max="4358" width="27" style="4" customWidth="1"/>
    <col min="4359" max="4359" width="20" style="4" customWidth="1"/>
    <col min="4360" max="4360" width="19.7109375" style="4" customWidth="1"/>
    <col min="4361" max="4361" width="15.85546875" style="4" customWidth="1"/>
    <col min="4362" max="4362" width="21.28515625" style="4" customWidth="1"/>
    <col min="4363" max="4609" width="9.140625" style="4"/>
    <col min="4610" max="4610" width="28.140625" style="4" customWidth="1"/>
    <col min="4611" max="4611" width="11" style="4" customWidth="1"/>
    <col min="4612" max="4612" width="12.5703125" style="4" customWidth="1"/>
    <col min="4613" max="4613" width="23.140625" style="4" customWidth="1"/>
    <col min="4614" max="4614" width="27" style="4" customWidth="1"/>
    <col min="4615" max="4615" width="20" style="4" customWidth="1"/>
    <col min="4616" max="4616" width="19.7109375" style="4" customWidth="1"/>
    <col min="4617" max="4617" width="15.85546875" style="4" customWidth="1"/>
    <col min="4618" max="4618" width="21.28515625" style="4" customWidth="1"/>
    <col min="4619" max="4865" width="9.140625" style="4"/>
    <col min="4866" max="4866" width="28.140625" style="4" customWidth="1"/>
    <col min="4867" max="4867" width="11" style="4" customWidth="1"/>
    <col min="4868" max="4868" width="12.5703125" style="4" customWidth="1"/>
    <col min="4869" max="4869" width="23.140625" style="4" customWidth="1"/>
    <col min="4870" max="4870" width="27" style="4" customWidth="1"/>
    <col min="4871" max="4871" width="20" style="4" customWidth="1"/>
    <col min="4872" max="4872" width="19.7109375" style="4" customWidth="1"/>
    <col min="4873" max="4873" width="15.85546875" style="4" customWidth="1"/>
    <col min="4874" max="4874" width="21.28515625" style="4" customWidth="1"/>
    <col min="4875" max="5121" width="9.140625" style="4"/>
    <col min="5122" max="5122" width="28.140625" style="4" customWidth="1"/>
    <col min="5123" max="5123" width="11" style="4" customWidth="1"/>
    <col min="5124" max="5124" width="12.5703125" style="4" customWidth="1"/>
    <col min="5125" max="5125" width="23.140625" style="4" customWidth="1"/>
    <col min="5126" max="5126" width="27" style="4" customWidth="1"/>
    <col min="5127" max="5127" width="20" style="4" customWidth="1"/>
    <col min="5128" max="5128" width="19.7109375" style="4" customWidth="1"/>
    <col min="5129" max="5129" width="15.85546875" style="4" customWidth="1"/>
    <col min="5130" max="5130" width="21.28515625" style="4" customWidth="1"/>
    <col min="5131" max="5377" width="9.140625" style="4"/>
    <col min="5378" max="5378" width="28.140625" style="4" customWidth="1"/>
    <col min="5379" max="5379" width="11" style="4" customWidth="1"/>
    <col min="5380" max="5380" width="12.5703125" style="4" customWidth="1"/>
    <col min="5381" max="5381" width="23.140625" style="4" customWidth="1"/>
    <col min="5382" max="5382" width="27" style="4" customWidth="1"/>
    <col min="5383" max="5383" width="20" style="4" customWidth="1"/>
    <col min="5384" max="5384" width="19.7109375" style="4" customWidth="1"/>
    <col min="5385" max="5385" width="15.85546875" style="4" customWidth="1"/>
    <col min="5386" max="5386" width="21.28515625" style="4" customWidth="1"/>
    <col min="5387" max="5633" width="9.140625" style="4"/>
    <col min="5634" max="5634" width="28.140625" style="4" customWidth="1"/>
    <col min="5635" max="5635" width="11" style="4" customWidth="1"/>
    <col min="5636" max="5636" width="12.5703125" style="4" customWidth="1"/>
    <col min="5637" max="5637" width="23.140625" style="4" customWidth="1"/>
    <col min="5638" max="5638" width="27" style="4" customWidth="1"/>
    <col min="5639" max="5639" width="20" style="4" customWidth="1"/>
    <col min="5640" max="5640" width="19.7109375" style="4" customWidth="1"/>
    <col min="5641" max="5641" width="15.85546875" style="4" customWidth="1"/>
    <col min="5642" max="5642" width="21.28515625" style="4" customWidth="1"/>
    <col min="5643" max="5889" width="9.140625" style="4"/>
    <col min="5890" max="5890" width="28.140625" style="4" customWidth="1"/>
    <col min="5891" max="5891" width="11" style="4" customWidth="1"/>
    <col min="5892" max="5892" width="12.5703125" style="4" customWidth="1"/>
    <col min="5893" max="5893" width="23.140625" style="4" customWidth="1"/>
    <col min="5894" max="5894" width="27" style="4" customWidth="1"/>
    <col min="5895" max="5895" width="20" style="4" customWidth="1"/>
    <col min="5896" max="5896" width="19.7109375" style="4" customWidth="1"/>
    <col min="5897" max="5897" width="15.85546875" style="4" customWidth="1"/>
    <col min="5898" max="5898" width="21.28515625" style="4" customWidth="1"/>
    <col min="5899" max="6145" width="9.140625" style="4"/>
    <col min="6146" max="6146" width="28.140625" style="4" customWidth="1"/>
    <col min="6147" max="6147" width="11" style="4" customWidth="1"/>
    <col min="6148" max="6148" width="12.5703125" style="4" customWidth="1"/>
    <col min="6149" max="6149" width="23.140625" style="4" customWidth="1"/>
    <col min="6150" max="6150" width="27" style="4" customWidth="1"/>
    <col min="6151" max="6151" width="20" style="4" customWidth="1"/>
    <col min="6152" max="6152" width="19.7109375" style="4" customWidth="1"/>
    <col min="6153" max="6153" width="15.85546875" style="4" customWidth="1"/>
    <col min="6154" max="6154" width="21.28515625" style="4" customWidth="1"/>
    <col min="6155" max="6401" width="9.140625" style="4"/>
    <col min="6402" max="6402" width="28.140625" style="4" customWidth="1"/>
    <col min="6403" max="6403" width="11" style="4" customWidth="1"/>
    <col min="6404" max="6404" width="12.5703125" style="4" customWidth="1"/>
    <col min="6405" max="6405" width="23.140625" style="4" customWidth="1"/>
    <col min="6406" max="6406" width="27" style="4" customWidth="1"/>
    <col min="6407" max="6407" width="20" style="4" customWidth="1"/>
    <col min="6408" max="6408" width="19.7109375" style="4" customWidth="1"/>
    <col min="6409" max="6409" width="15.85546875" style="4" customWidth="1"/>
    <col min="6410" max="6410" width="21.28515625" style="4" customWidth="1"/>
    <col min="6411" max="6657" width="9.140625" style="4"/>
    <col min="6658" max="6658" width="28.140625" style="4" customWidth="1"/>
    <col min="6659" max="6659" width="11" style="4" customWidth="1"/>
    <col min="6660" max="6660" width="12.5703125" style="4" customWidth="1"/>
    <col min="6661" max="6661" width="23.140625" style="4" customWidth="1"/>
    <col min="6662" max="6662" width="27" style="4" customWidth="1"/>
    <col min="6663" max="6663" width="20" style="4" customWidth="1"/>
    <col min="6664" max="6664" width="19.7109375" style="4" customWidth="1"/>
    <col min="6665" max="6665" width="15.85546875" style="4" customWidth="1"/>
    <col min="6666" max="6666" width="21.28515625" style="4" customWidth="1"/>
    <col min="6667" max="6913" width="9.140625" style="4"/>
    <col min="6914" max="6914" width="28.140625" style="4" customWidth="1"/>
    <col min="6915" max="6915" width="11" style="4" customWidth="1"/>
    <col min="6916" max="6916" width="12.5703125" style="4" customWidth="1"/>
    <col min="6917" max="6917" width="23.140625" style="4" customWidth="1"/>
    <col min="6918" max="6918" width="27" style="4" customWidth="1"/>
    <col min="6919" max="6919" width="20" style="4" customWidth="1"/>
    <col min="6920" max="6920" width="19.7109375" style="4" customWidth="1"/>
    <col min="6921" max="6921" width="15.85546875" style="4" customWidth="1"/>
    <col min="6922" max="6922" width="21.28515625" style="4" customWidth="1"/>
    <col min="6923" max="7169" width="9.140625" style="4"/>
    <col min="7170" max="7170" width="28.140625" style="4" customWidth="1"/>
    <col min="7171" max="7171" width="11" style="4" customWidth="1"/>
    <col min="7172" max="7172" width="12.5703125" style="4" customWidth="1"/>
    <col min="7173" max="7173" width="23.140625" style="4" customWidth="1"/>
    <col min="7174" max="7174" width="27" style="4" customWidth="1"/>
    <col min="7175" max="7175" width="20" style="4" customWidth="1"/>
    <col min="7176" max="7176" width="19.7109375" style="4" customWidth="1"/>
    <col min="7177" max="7177" width="15.85546875" style="4" customWidth="1"/>
    <col min="7178" max="7178" width="21.28515625" style="4" customWidth="1"/>
    <col min="7179" max="7425" width="9.140625" style="4"/>
    <col min="7426" max="7426" width="28.140625" style="4" customWidth="1"/>
    <col min="7427" max="7427" width="11" style="4" customWidth="1"/>
    <col min="7428" max="7428" width="12.5703125" style="4" customWidth="1"/>
    <col min="7429" max="7429" width="23.140625" style="4" customWidth="1"/>
    <col min="7430" max="7430" width="27" style="4" customWidth="1"/>
    <col min="7431" max="7431" width="20" style="4" customWidth="1"/>
    <col min="7432" max="7432" width="19.7109375" style="4" customWidth="1"/>
    <col min="7433" max="7433" width="15.85546875" style="4" customWidth="1"/>
    <col min="7434" max="7434" width="21.28515625" style="4" customWidth="1"/>
    <col min="7435" max="7681" width="9.140625" style="4"/>
    <col min="7682" max="7682" width="28.140625" style="4" customWidth="1"/>
    <col min="7683" max="7683" width="11" style="4" customWidth="1"/>
    <col min="7684" max="7684" width="12.5703125" style="4" customWidth="1"/>
    <col min="7685" max="7685" width="23.140625" style="4" customWidth="1"/>
    <col min="7686" max="7686" width="27" style="4" customWidth="1"/>
    <col min="7687" max="7687" width="20" style="4" customWidth="1"/>
    <col min="7688" max="7688" width="19.7109375" style="4" customWidth="1"/>
    <col min="7689" max="7689" width="15.85546875" style="4" customWidth="1"/>
    <col min="7690" max="7690" width="21.28515625" style="4" customWidth="1"/>
    <col min="7691" max="7937" width="9.140625" style="4"/>
    <col min="7938" max="7938" width="28.140625" style="4" customWidth="1"/>
    <col min="7939" max="7939" width="11" style="4" customWidth="1"/>
    <col min="7940" max="7940" width="12.5703125" style="4" customWidth="1"/>
    <col min="7941" max="7941" width="23.140625" style="4" customWidth="1"/>
    <col min="7942" max="7942" width="27" style="4" customWidth="1"/>
    <col min="7943" max="7943" width="20" style="4" customWidth="1"/>
    <col min="7944" max="7944" width="19.7109375" style="4" customWidth="1"/>
    <col min="7945" max="7945" width="15.85546875" style="4" customWidth="1"/>
    <col min="7946" max="7946" width="21.28515625" style="4" customWidth="1"/>
    <col min="7947" max="8193" width="9.140625" style="4"/>
    <col min="8194" max="8194" width="28.140625" style="4" customWidth="1"/>
    <col min="8195" max="8195" width="11" style="4" customWidth="1"/>
    <col min="8196" max="8196" width="12.5703125" style="4" customWidth="1"/>
    <col min="8197" max="8197" width="23.140625" style="4" customWidth="1"/>
    <col min="8198" max="8198" width="27" style="4" customWidth="1"/>
    <col min="8199" max="8199" width="20" style="4" customWidth="1"/>
    <col min="8200" max="8200" width="19.7109375" style="4" customWidth="1"/>
    <col min="8201" max="8201" width="15.85546875" style="4" customWidth="1"/>
    <col min="8202" max="8202" width="21.28515625" style="4" customWidth="1"/>
    <col min="8203" max="8449" width="9.140625" style="4"/>
    <col min="8450" max="8450" width="28.140625" style="4" customWidth="1"/>
    <col min="8451" max="8451" width="11" style="4" customWidth="1"/>
    <col min="8452" max="8452" width="12.5703125" style="4" customWidth="1"/>
    <col min="8453" max="8453" width="23.140625" style="4" customWidth="1"/>
    <col min="8454" max="8454" width="27" style="4" customWidth="1"/>
    <col min="8455" max="8455" width="20" style="4" customWidth="1"/>
    <col min="8456" max="8456" width="19.7109375" style="4" customWidth="1"/>
    <col min="8457" max="8457" width="15.85546875" style="4" customWidth="1"/>
    <col min="8458" max="8458" width="21.28515625" style="4" customWidth="1"/>
    <col min="8459" max="8705" width="9.140625" style="4"/>
    <col min="8706" max="8706" width="28.140625" style="4" customWidth="1"/>
    <col min="8707" max="8707" width="11" style="4" customWidth="1"/>
    <col min="8708" max="8708" width="12.5703125" style="4" customWidth="1"/>
    <col min="8709" max="8709" width="23.140625" style="4" customWidth="1"/>
    <col min="8710" max="8710" width="27" style="4" customWidth="1"/>
    <col min="8711" max="8711" width="20" style="4" customWidth="1"/>
    <col min="8712" max="8712" width="19.7109375" style="4" customWidth="1"/>
    <col min="8713" max="8713" width="15.85546875" style="4" customWidth="1"/>
    <col min="8714" max="8714" width="21.28515625" style="4" customWidth="1"/>
    <col min="8715" max="8961" width="9.140625" style="4"/>
    <col min="8962" max="8962" width="28.140625" style="4" customWidth="1"/>
    <col min="8963" max="8963" width="11" style="4" customWidth="1"/>
    <col min="8964" max="8964" width="12.5703125" style="4" customWidth="1"/>
    <col min="8965" max="8965" width="23.140625" style="4" customWidth="1"/>
    <col min="8966" max="8966" width="27" style="4" customWidth="1"/>
    <col min="8967" max="8967" width="20" style="4" customWidth="1"/>
    <col min="8968" max="8968" width="19.7109375" style="4" customWidth="1"/>
    <col min="8969" max="8969" width="15.85546875" style="4" customWidth="1"/>
    <col min="8970" max="8970" width="21.28515625" style="4" customWidth="1"/>
    <col min="8971" max="9217" width="9.140625" style="4"/>
    <col min="9218" max="9218" width="28.140625" style="4" customWidth="1"/>
    <col min="9219" max="9219" width="11" style="4" customWidth="1"/>
    <col min="9220" max="9220" width="12.5703125" style="4" customWidth="1"/>
    <col min="9221" max="9221" width="23.140625" style="4" customWidth="1"/>
    <col min="9222" max="9222" width="27" style="4" customWidth="1"/>
    <col min="9223" max="9223" width="20" style="4" customWidth="1"/>
    <col min="9224" max="9224" width="19.7109375" style="4" customWidth="1"/>
    <col min="9225" max="9225" width="15.85546875" style="4" customWidth="1"/>
    <col min="9226" max="9226" width="21.28515625" style="4" customWidth="1"/>
    <col min="9227" max="9473" width="9.140625" style="4"/>
    <col min="9474" max="9474" width="28.140625" style="4" customWidth="1"/>
    <col min="9475" max="9475" width="11" style="4" customWidth="1"/>
    <col min="9476" max="9476" width="12.5703125" style="4" customWidth="1"/>
    <col min="9477" max="9477" width="23.140625" style="4" customWidth="1"/>
    <col min="9478" max="9478" width="27" style="4" customWidth="1"/>
    <col min="9479" max="9479" width="20" style="4" customWidth="1"/>
    <col min="9480" max="9480" width="19.7109375" style="4" customWidth="1"/>
    <col min="9481" max="9481" width="15.85546875" style="4" customWidth="1"/>
    <col min="9482" max="9482" width="21.28515625" style="4" customWidth="1"/>
    <col min="9483" max="9729" width="9.140625" style="4"/>
    <col min="9730" max="9730" width="28.140625" style="4" customWidth="1"/>
    <col min="9731" max="9731" width="11" style="4" customWidth="1"/>
    <col min="9732" max="9732" width="12.5703125" style="4" customWidth="1"/>
    <col min="9733" max="9733" width="23.140625" style="4" customWidth="1"/>
    <col min="9734" max="9734" width="27" style="4" customWidth="1"/>
    <col min="9735" max="9735" width="20" style="4" customWidth="1"/>
    <col min="9736" max="9736" width="19.7109375" style="4" customWidth="1"/>
    <col min="9737" max="9737" width="15.85546875" style="4" customWidth="1"/>
    <col min="9738" max="9738" width="21.28515625" style="4" customWidth="1"/>
    <col min="9739" max="9985" width="9.140625" style="4"/>
    <col min="9986" max="9986" width="28.140625" style="4" customWidth="1"/>
    <col min="9987" max="9987" width="11" style="4" customWidth="1"/>
    <col min="9988" max="9988" width="12.5703125" style="4" customWidth="1"/>
    <col min="9989" max="9989" width="23.140625" style="4" customWidth="1"/>
    <col min="9990" max="9990" width="27" style="4" customWidth="1"/>
    <col min="9991" max="9991" width="20" style="4" customWidth="1"/>
    <col min="9992" max="9992" width="19.7109375" style="4" customWidth="1"/>
    <col min="9993" max="9993" width="15.85546875" style="4" customWidth="1"/>
    <col min="9994" max="9994" width="21.28515625" style="4" customWidth="1"/>
    <col min="9995" max="10241" width="9.140625" style="4"/>
    <col min="10242" max="10242" width="28.140625" style="4" customWidth="1"/>
    <col min="10243" max="10243" width="11" style="4" customWidth="1"/>
    <col min="10244" max="10244" width="12.5703125" style="4" customWidth="1"/>
    <col min="10245" max="10245" width="23.140625" style="4" customWidth="1"/>
    <col min="10246" max="10246" width="27" style="4" customWidth="1"/>
    <col min="10247" max="10247" width="20" style="4" customWidth="1"/>
    <col min="10248" max="10248" width="19.7109375" style="4" customWidth="1"/>
    <col min="10249" max="10249" width="15.85546875" style="4" customWidth="1"/>
    <col min="10250" max="10250" width="21.28515625" style="4" customWidth="1"/>
    <col min="10251" max="10497" width="9.140625" style="4"/>
    <col min="10498" max="10498" width="28.140625" style="4" customWidth="1"/>
    <col min="10499" max="10499" width="11" style="4" customWidth="1"/>
    <col min="10500" max="10500" width="12.5703125" style="4" customWidth="1"/>
    <col min="10501" max="10501" width="23.140625" style="4" customWidth="1"/>
    <col min="10502" max="10502" width="27" style="4" customWidth="1"/>
    <col min="10503" max="10503" width="20" style="4" customWidth="1"/>
    <col min="10504" max="10504" width="19.7109375" style="4" customWidth="1"/>
    <col min="10505" max="10505" width="15.85546875" style="4" customWidth="1"/>
    <col min="10506" max="10506" width="21.28515625" style="4" customWidth="1"/>
    <col min="10507" max="10753" width="9.140625" style="4"/>
    <col min="10754" max="10754" width="28.140625" style="4" customWidth="1"/>
    <col min="10755" max="10755" width="11" style="4" customWidth="1"/>
    <col min="10756" max="10756" width="12.5703125" style="4" customWidth="1"/>
    <col min="10757" max="10757" width="23.140625" style="4" customWidth="1"/>
    <col min="10758" max="10758" width="27" style="4" customWidth="1"/>
    <col min="10759" max="10759" width="20" style="4" customWidth="1"/>
    <col min="10760" max="10760" width="19.7109375" style="4" customWidth="1"/>
    <col min="10761" max="10761" width="15.85546875" style="4" customWidth="1"/>
    <col min="10762" max="10762" width="21.28515625" style="4" customWidth="1"/>
    <col min="10763" max="11009" width="9.140625" style="4"/>
    <col min="11010" max="11010" width="28.140625" style="4" customWidth="1"/>
    <col min="11011" max="11011" width="11" style="4" customWidth="1"/>
    <col min="11012" max="11012" width="12.5703125" style="4" customWidth="1"/>
    <col min="11013" max="11013" width="23.140625" style="4" customWidth="1"/>
    <col min="11014" max="11014" width="27" style="4" customWidth="1"/>
    <col min="11015" max="11015" width="20" style="4" customWidth="1"/>
    <col min="11016" max="11016" width="19.7109375" style="4" customWidth="1"/>
    <col min="11017" max="11017" width="15.85546875" style="4" customWidth="1"/>
    <col min="11018" max="11018" width="21.28515625" style="4" customWidth="1"/>
    <col min="11019" max="11265" width="9.140625" style="4"/>
    <col min="11266" max="11266" width="28.140625" style="4" customWidth="1"/>
    <col min="11267" max="11267" width="11" style="4" customWidth="1"/>
    <col min="11268" max="11268" width="12.5703125" style="4" customWidth="1"/>
    <col min="11269" max="11269" width="23.140625" style="4" customWidth="1"/>
    <col min="11270" max="11270" width="27" style="4" customWidth="1"/>
    <col min="11271" max="11271" width="20" style="4" customWidth="1"/>
    <col min="11272" max="11272" width="19.7109375" style="4" customWidth="1"/>
    <col min="11273" max="11273" width="15.85546875" style="4" customWidth="1"/>
    <col min="11274" max="11274" width="21.28515625" style="4" customWidth="1"/>
    <col min="11275" max="11521" width="9.140625" style="4"/>
    <col min="11522" max="11522" width="28.140625" style="4" customWidth="1"/>
    <col min="11523" max="11523" width="11" style="4" customWidth="1"/>
    <col min="11524" max="11524" width="12.5703125" style="4" customWidth="1"/>
    <col min="11525" max="11525" width="23.140625" style="4" customWidth="1"/>
    <col min="11526" max="11526" width="27" style="4" customWidth="1"/>
    <col min="11527" max="11527" width="20" style="4" customWidth="1"/>
    <col min="11528" max="11528" width="19.7109375" style="4" customWidth="1"/>
    <col min="11529" max="11529" width="15.85546875" style="4" customWidth="1"/>
    <col min="11530" max="11530" width="21.28515625" style="4" customWidth="1"/>
    <col min="11531" max="11777" width="9.140625" style="4"/>
    <col min="11778" max="11778" width="28.140625" style="4" customWidth="1"/>
    <col min="11779" max="11779" width="11" style="4" customWidth="1"/>
    <col min="11780" max="11780" width="12.5703125" style="4" customWidth="1"/>
    <col min="11781" max="11781" width="23.140625" style="4" customWidth="1"/>
    <col min="11782" max="11782" width="27" style="4" customWidth="1"/>
    <col min="11783" max="11783" width="20" style="4" customWidth="1"/>
    <col min="11784" max="11784" width="19.7109375" style="4" customWidth="1"/>
    <col min="11785" max="11785" width="15.85546875" style="4" customWidth="1"/>
    <col min="11786" max="11786" width="21.28515625" style="4" customWidth="1"/>
    <col min="11787" max="12033" width="9.140625" style="4"/>
    <col min="12034" max="12034" width="28.140625" style="4" customWidth="1"/>
    <col min="12035" max="12035" width="11" style="4" customWidth="1"/>
    <col min="12036" max="12036" width="12.5703125" style="4" customWidth="1"/>
    <col min="12037" max="12037" width="23.140625" style="4" customWidth="1"/>
    <col min="12038" max="12038" width="27" style="4" customWidth="1"/>
    <col min="12039" max="12039" width="20" style="4" customWidth="1"/>
    <col min="12040" max="12040" width="19.7109375" style="4" customWidth="1"/>
    <col min="12041" max="12041" width="15.85546875" style="4" customWidth="1"/>
    <col min="12042" max="12042" width="21.28515625" style="4" customWidth="1"/>
    <col min="12043" max="12289" width="9.140625" style="4"/>
    <col min="12290" max="12290" width="28.140625" style="4" customWidth="1"/>
    <col min="12291" max="12291" width="11" style="4" customWidth="1"/>
    <col min="12292" max="12292" width="12.5703125" style="4" customWidth="1"/>
    <col min="12293" max="12293" width="23.140625" style="4" customWidth="1"/>
    <col min="12294" max="12294" width="27" style="4" customWidth="1"/>
    <col min="12295" max="12295" width="20" style="4" customWidth="1"/>
    <col min="12296" max="12296" width="19.7109375" style="4" customWidth="1"/>
    <col min="12297" max="12297" width="15.85546875" style="4" customWidth="1"/>
    <col min="12298" max="12298" width="21.28515625" style="4" customWidth="1"/>
    <col min="12299" max="12545" width="9.140625" style="4"/>
    <col min="12546" max="12546" width="28.140625" style="4" customWidth="1"/>
    <col min="12547" max="12547" width="11" style="4" customWidth="1"/>
    <col min="12548" max="12548" width="12.5703125" style="4" customWidth="1"/>
    <col min="12549" max="12549" width="23.140625" style="4" customWidth="1"/>
    <col min="12550" max="12550" width="27" style="4" customWidth="1"/>
    <col min="12551" max="12551" width="20" style="4" customWidth="1"/>
    <col min="12552" max="12552" width="19.7109375" style="4" customWidth="1"/>
    <col min="12553" max="12553" width="15.85546875" style="4" customWidth="1"/>
    <col min="12554" max="12554" width="21.28515625" style="4" customWidth="1"/>
    <col min="12555" max="12801" width="9.140625" style="4"/>
    <col min="12802" max="12802" width="28.140625" style="4" customWidth="1"/>
    <col min="12803" max="12803" width="11" style="4" customWidth="1"/>
    <col min="12804" max="12804" width="12.5703125" style="4" customWidth="1"/>
    <col min="12805" max="12805" width="23.140625" style="4" customWidth="1"/>
    <col min="12806" max="12806" width="27" style="4" customWidth="1"/>
    <col min="12807" max="12807" width="20" style="4" customWidth="1"/>
    <col min="12808" max="12808" width="19.7109375" style="4" customWidth="1"/>
    <col min="12809" max="12809" width="15.85546875" style="4" customWidth="1"/>
    <col min="12810" max="12810" width="21.28515625" style="4" customWidth="1"/>
    <col min="12811" max="13057" width="9.140625" style="4"/>
    <col min="13058" max="13058" width="28.140625" style="4" customWidth="1"/>
    <col min="13059" max="13059" width="11" style="4" customWidth="1"/>
    <col min="13060" max="13060" width="12.5703125" style="4" customWidth="1"/>
    <col min="13061" max="13061" width="23.140625" style="4" customWidth="1"/>
    <col min="13062" max="13062" width="27" style="4" customWidth="1"/>
    <col min="13063" max="13063" width="20" style="4" customWidth="1"/>
    <col min="13064" max="13064" width="19.7109375" style="4" customWidth="1"/>
    <col min="13065" max="13065" width="15.85546875" style="4" customWidth="1"/>
    <col min="13066" max="13066" width="21.28515625" style="4" customWidth="1"/>
    <col min="13067" max="13313" width="9.140625" style="4"/>
    <col min="13314" max="13314" width="28.140625" style="4" customWidth="1"/>
    <col min="13315" max="13315" width="11" style="4" customWidth="1"/>
    <col min="13316" max="13316" width="12.5703125" style="4" customWidth="1"/>
    <col min="13317" max="13317" width="23.140625" style="4" customWidth="1"/>
    <col min="13318" max="13318" width="27" style="4" customWidth="1"/>
    <col min="13319" max="13319" width="20" style="4" customWidth="1"/>
    <col min="13320" max="13320" width="19.7109375" style="4" customWidth="1"/>
    <col min="13321" max="13321" width="15.85546875" style="4" customWidth="1"/>
    <col min="13322" max="13322" width="21.28515625" style="4" customWidth="1"/>
    <col min="13323" max="13569" width="9.140625" style="4"/>
    <col min="13570" max="13570" width="28.140625" style="4" customWidth="1"/>
    <col min="13571" max="13571" width="11" style="4" customWidth="1"/>
    <col min="13572" max="13572" width="12.5703125" style="4" customWidth="1"/>
    <col min="13573" max="13573" width="23.140625" style="4" customWidth="1"/>
    <col min="13574" max="13574" width="27" style="4" customWidth="1"/>
    <col min="13575" max="13575" width="20" style="4" customWidth="1"/>
    <col min="13576" max="13576" width="19.7109375" style="4" customWidth="1"/>
    <col min="13577" max="13577" width="15.85546875" style="4" customWidth="1"/>
    <col min="13578" max="13578" width="21.28515625" style="4" customWidth="1"/>
    <col min="13579" max="13825" width="9.140625" style="4"/>
    <col min="13826" max="13826" width="28.140625" style="4" customWidth="1"/>
    <col min="13827" max="13827" width="11" style="4" customWidth="1"/>
    <col min="13828" max="13828" width="12.5703125" style="4" customWidth="1"/>
    <col min="13829" max="13829" width="23.140625" style="4" customWidth="1"/>
    <col min="13830" max="13830" width="27" style="4" customWidth="1"/>
    <col min="13831" max="13831" width="20" style="4" customWidth="1"/>
    <col min="13832" max="13832" width="19.7109375" style="4" customWidth="1"/>
    <col min="13833" max="13833" width="15.85546875" style="4" customWidth="1"/>
    <col min="13834" max="13834" width="21.28515625" style="4" customWidth="1"/>
    <col min="13835" max="14081" width="9.140625" style="4"/>
    <col min="14082" max="14082" width="28.140625" style="4" customWidth="1"/>
    <col min="14083" max="14083" width="11" style="4" customWidth="1"/>
    <col min="14084" max="14084" width="12.5703125" style="4" customWidth="1"/>
    <col min="14085" max="14085" width="23.140625" style="4" customWidth="1"/>
    <col min="14086" max="14086" width="27" style="4" customWidth="1"/>
    <col min="14087" max="14087" width="20" style="4" customWidth="1"/>
    <col min="14088" max="14088" width="19.7109375" style="4" customWidth="1"/>
    <col min="14089" max="14089" width="15.85546875" style="4" customWidth="1"/>
    <col min="14090" max="14090" width="21.28515625" style="4" customWidth="1"/>
    <col min="14091" max="14337" width="9.140625" style="4"/>
    <col min="14338" max="14338" width="28.140625" style="4" customWidth="1"/>
    <col min="14339" max="14339" width="11" style="4" customWidth="1"/>
    <col min="14340" max="14340" width="12.5703125" style="4" customWidth="1"/>
    <col min="14341" max="14341" width="23.140625" style="4" customWidth="1"/>
    <col min="14342" max="14342" width="27" style="4" customWidth="1"/>
    <col min="14343" max="14343" width="20" style="4" customWidth="1"/>
    <col min="14344" max="14344" width="19.7109375" style="4" customWidth="1"/>
    <col min="14345" max="14345" width="15.85546875" style="4" customWidth="1"/>
    <col min="14346" max="14346" width="21.28515625" style="4" customWidth="1"/>
    <col min="14347" max="14593" width="9.140625" style="4"/>
    <col min="14594" max="14594" width="28.140625" style="4" customWidth="1"/>
    <col min="14595" max="14595" width="11" style="4" customWidth="1"/>
    <col min="14596" max="14596" width="12.5703125" style="4" customWidth="1"/>
    <col min="14597" max="14597" width="23.140625" style="4" customWidth="1"/>
    <col min="14598" max="14598" width="27" style="4" customWidth="1"/>
    <col min="14599" max="14599" width="20" style="4" customWidth="1"/>
    <col min="14600" max="14600" width="19.7109375" style="4" customWidth="1"/>
    <col min="14601" max="14601" width="15.85546875" style="4" customWidth="1"/>
    <col min="14602" max="14602" width="21.28515625" style="4" customWidth="1"/>
    <col min="14603" max="14849" width="9.140625" style="4"/>
    <col min="14850" max="14850" width="28.140625" style="4" customWidth="1"/>
    <col min="14851" max="14851" width="11" style="4" customWidth="1"/>
    <col min="14852" max="14852" width="12.5703125" style="4" customWidth="1"/>
    <col min="14853" max="14853" width="23.140625" style="4" customWidth="1"/>
    <col min="14854" max="14854" width="27" style="4" customWidth="1"/>
    <col min="14855" max="14855" width="20" style="4" customWidth="1"/>
    <col min="14856" max="14856" width="19.7109375" style="4" customWidth="1"/>
    <col min="14857" max="14857" width="15.85546875" style="4" customWidth="1"/>
    <col min="14858" max="14858" width="21.28515625" style="4" customWidth="1"/>
    <col min="14859" max="15105" width="9.140625" style="4"/>
    <col min="15106" max="15106" width="28.140625" style="4" customWidth="1"/>
    <col min="15107" max="15107" width="11" style="4" customWidth="1"/>
    <col min="15108" max="15108" width="12.5703125" style="4" customWidth="1"/>
    <col min="15109" max="15109" width="23.140625" style="4" customWidth="1"/>
    <col min="15110" max="15110" width="27" style="4" customWidth="1"/>
    <col min="15111" max="15111" width="20" style="4" customWidth="1"/>
    <col min="15112" max="15112" width="19.7109375" style="4" customWidth="1"/>
    <col min="15113" max="15113" width="15.85546875" style="4" customWidth="1"/>
    <col min="15114" max="15114" width="21.28515625" style="4" customWidth="1"/>
    <col min="15115" max="15361" width="9.140625" style="4"/>
    <col min="15362" max="15362" width="28.140625" style="4" customWidth="1"/>
    <col min="15363" max="15363" width="11" style="4" customWidth="1"/>
    <col min="15364" max="15364" width="12.5703125" style="4" customWidth="1"/>
    <col min="15365" max="15365" width="23.140625" style="4" customWidth="1"/>
    <col min="15366" max="15366" width="27" style="4" customWidth="1"/>
    <col min="15367" max="15367" width="20" style="4" customWidth="1"/>
    <col min="15368" max="15368" width="19.7109375" style="4" customWidth="1"/>
    <col min="15369" max="15369" width="15.85546875" style="4" customWidth="1"/>
    <col min="15370" max="15370" width="21.28515625" style="4" customWidth="1"/>
    <col min="15371" max="15617" width="9.140625" style="4"/>
    <col min="15618" max="15618" width="28.140625" style="4" customWidth="1"/>
    <col min="15619" max="15619" width="11" style="4" customWidth="1"/>
    <col min="15620" max="15620" width="12.5703125" style="4" customWidth="1"/>
    <col min="15621" max="15621" width="23.140625" style="4" customWidth="1"/>
    <col min="15622" max="15622" width="27" style="4" customWidth="1"/>
    <col min="15623" max="15623" width="20" style="4" customWidth="1"/>
    <col min="15624" max="15624" width="19.7109375" style="4" customWidth="1"/>
    <col min="15625" max="15625" width="15.85546875" style="4" customWidth="1"/>
    <col min="15626" max="15626" width="21.28515625" style="4" customWidth="1"/>
    <col min="15627" max="15873" width="9.140625" style="4"/>
    <col min="15874" max="15874" width="28.140625" style="4" customWidth="1"/>
    <col min="15875" max="15875" width="11" style="4" customWidth="1"/>
    <col min="15876" max="15876" width="12.5703125" style="4" customWidth="1"/>
    <col min="15877" max="15877" width="23.140625" style="4" customWidth="1"/>
    <col min="15878" max="15878" width="27" style="4" customWidth="1"/>
    <col min="15879" max="15879" width="20" style="4" customWidth="1"/>
    <col min="15880" max="15880" width="19.7109375" style="4" customWidth="1"/>
    <col min="15881" max="15881" width="15.85546875" style="4" customWidth="1"/>
    <col min="15882" max="15882" width="21.28515625" style="4" customWidth="1"/>
    <col min="15883" max="16129" width="9.140625" style="4"/>
    <col min="16130" max="16130" width="28.140625" style="4" customWidth="1"/>
    <col min="16131" max="16131" width="11" style="4" customWidth="1"/>
    <col min="16132" max="16132" width="12.5703125" style="4" customWidth="1"/>
    <col min="16133" max="16133" width="23.140625" style="4" customWidth="1"/>
    <col min="16134" max="16134" width="27" style="4" customWidth="1"/>
    <col min="16135" max="16135" width="20" style="4" customWidth="1"/>
    <col min="16136" max="16136" width="19.7109375" style="4" customWidth="1"/>
    <col min="16137" max="16137" width="15.85546875" style="4" customWidth="1"/>
    <col min="16138" max="16138" width="21.28515625" style="4" customWidth="1"/>
    <col min="16139" max="16384" width="9.140625" style="4"/>
  </cols>
  <sheetData>
    <row r="1" spans="1:256" ht="18.75" x14ac:dyDescent="0.2">
      <c r="A1" s="31" t="s">
        <v>129</v>
      </c>
      <c r="B1" s="31"/>
      <c r="C1" s="31"/>
      <c r="D1" s="31"/>
      <c r="E1" s="31"/>
      <c r="F1" s="31"/>
      <c r="G1" s="31"/>
      <c r="H1" s="31"/>
      <c r="I1" s="31"/>
      <c r="J1" s="31"/>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5" x14ac:dyDescent="0.2">
      <c r="A2" s="27" t="s">
        <v>130</v>
      </c>
      <c r="B2" s="27"/>
      <c r="C2" s="27"/>
      <c r="D2" s="27"/>
      <c r="E2" s="27"/>
      <c r="F2" s="27"/>
      <c r="G2" s="32" t="s">
        <v>131</v>
      </c>
      <c r="H2" s="33"/>
      <c r="I2" s="33"/>
      <c r="J2" s="33"/>
    </row>
    <row r="3" spans="1:256" ht="15" x14ac:dyDescent="0.2">
      <c r="A3" s="27" t="s">
        <v>132</v>
      </c>
      <c r="B3" s="27"/>
      <c r="C3" s="27"/>
      <c r="D3" s="27"/>
      <c r="E3" s="27"/>
      <c r="F3" s="27"/>
      <c r="G3" s="32" t="s">
        <v>147</v>
      </c>
      <c r="H3" s="33"/>
      <c r="I3" s="33"/>
      <c r="J3" s="33"/>
    </row>
    <row r="4" spans="1:256" ht="15" x14ac:dyDescent="0.2">
      <c r="A4" s="27" t="s">
        <v>133</v>
      </c>
      <c r="B4" s="27"/>
      <c r="C4" s="27"/>
      <c r="D4" s="27"/>
      <c r="E4" s="27"/>
      <c r="F4" s="27"/>
      <c r="G4" s="28"/>
      <c r="H4" s="28"/>
      <c r="I4" s="28"/>
      <c r="J4" s="28"/>
    </row>
    <row r="5" spans="1:256" ht="15" x14ac:dyDescent="0.2">
      <c r="A5" s="27" t="s">
        <v>134</v>
      </c>
      <c r="B5" s="27"/>
      <c r="C5" s="27"/>
      <c r="D5" s="27"/>
      <c r="E5" s="27"/>
      <c r="F5" s="27"/>
      <c r="G5" s="28"/>
      <c r="H5" s="28"/>
      <c r="I5" s="28"/>
      <c r="J5" s="28"/>
    </row>
    <row r="6" spans="1:256" ht="90" x14ac:dyDescent="0.2">
      <c r="A6" s="5" t="s">
        <v>135</v>
      </c>
      <c r="B6" s="5" t="s">
        <v>136</v>
      </c>
      <c r="C6" s="5" t="s">
        <v>137</v>
      </c>
      <c r="D6" s="5" t="s">
        <v>138</v>
      </c>
      <c r="E6" s="5" t="s">
        <v>139</v>
      </c>
      <c r="F6" s="6" t="s">
        <v>140</v>
      </c>
      <c r="G6" s="7" t="s">
        <v>141</v>
      </c>
      <c r="H6" s="5" t="s">
        <v>142</v>
      </c>
      <c r="I6" s="5" t="s">
        <v>143</v>
      </c>
      <c r="J6" s="5" t="s">
        <v>144</v>
      </c>
    </row>
    <row r="7" spans="1:256" ht="15" x14ac:dyDescent="0.2">
      <c r="A7" s="8">
        <v>1</v>
      </c>
      <c r="B7" s="9" t="s">
        <v>145</v>
      </c>
      <c r="C7" s="10"/>
      <c r="D7" s="10"/>
      <c r="E7" s="11"/>
      <c r="F7" s="11"/>
      <c r="G7" s="12"/>
      <c r="H7" s="11"/>
      <c r="I7" s="13"/>
      <c r="J7" s="11"/>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ht="15" x14ac:dyDescent="0.2">
      <c r="A8" s="15">
        <v>1.01</v>
      </c>
      <c r="B8" s="16"/>
      <c r="C8" s="17"/>
      <c r="D8" s="17"/>
      <c r="E8" s="18"/>
      <c r="F8" s="19"/>
      <c r="G8" s="20"/>
      <c r="H8" s="18"/>
      <c r="I8" s="21"/>
      <c r="J8" s="22"/>
    </row>
    <row r="9" spans="1:256" ht="15" x14ac:dyDescent="0.2">
      <c r="A9" s="23">
        <v>1.02</v>
      </c>
      <c r="B9" s="16"/>
      <c r="C9" s="17"/>
      <c r="D9" s="17"/>
      <c r="E9" s="18"/>
      <c r="F9" s="19"/>
      <c r="G9" s="20"/>
      <c r="H9" s="18"/>
      <c r="I9" s="21"/>
      <c r="J9" s="22"/>
    </row>
    <row r="10" spans="1:256" ht="15" x14ac:dyDescent="0.2">
      <c r="A10" s="15">
        <v>1.03</v>
      </c>
      <c r="B10" s="16"/>
      <c r="C10" s="17"/>
      <c r="D10" s="17"/>
      <c r="E10" s="18"/>
      <c r="F10" s="19"/>
      <c r="G10" s="20"/>
      <c r="H10" s="18"/>
      <c r="I10" s="21"/>
      <c r="J10" s="22"/>
    </row>
    <row r="11" spans="1:256" ht="15" x14ac:dyDescent="0.2">
      <c r="A11" s="23">
        <v>1.04</v>
      </c>
      <c r="B11" s="16"/>
      <c r="C11" s="17"/>
      <c r="D11" s="17"/>
      <c r="E11" s="18"/>
      <c r="F11" s="19"/>
      <c r="G11" s="20"/>
      <c r="H11" s="18"/>
      <c r="I11" s="21"/>
      <c r="J11" s="22"/>
    </row>
    <row r="12" spans="1:256" ht="15" x14ac:dyDescent="0.2">
      <c r="A12" s="23">
        <v>1.05</v>
      </c>
      <c r="B12" s="16"/>
      <c r="C12" s="17"/>
      <c r="D12" s="17"/>
      <c r="E12" s="18"/>
      <c r="F12" s="19"/>
      <c r="G12" s="20"/>
      <c r="H12" s="18"/>
      <c r="I12" s="21"/>
      <c r="J12" s="22"/>
    </row>
    <row r="13" spans="1:256" ht="15" x14ac:dyDescent="0.2">
      <c r="A13" s="8">
        <v>2</v>
      </c>
      <c r="B13" s="9" t="s">
        <v>146</v>
      </c>
      <c r="C13" s="10"/>
      <c r="D13" s="10"/>
      <c r="E13" s="11"/>
      <c r="F13" s="11"/>
      <c r="G13" s="12"/>
      <c r="H13" s="11"/>
      <c r="I13" s="11"/>
      <c r="J13" s="11"/>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pans="1:256" ht="15" x14ac:dyDescent="0.2">
      <c r="A14" s="23">
        <v>2.0099999999999998</v>
      </c>
      <c r="B14" s="16"/>
      <c r="C14" s="17"/>
      <c r="D14" s="17"/>
      <c r="E14" s="18"/>
      <c r="F14" s="19"/>
      <c r="G14" s="20"/>
      <c r="H14" s="18"/>
      <c r="I14" s="21"/>
      <c r="J14" s="22"/>
    </row>
    <row r="15" spans="1:256" ht="15" x14ac:dyDescent="0.2">
      <c r="A15" s="15">
        <v>2.02</v>
      </c>
      <c r="B15" s="16"/>
      <c r="C15" s="17"/>
      <c r="D15" s="17"/>
      <c r="E15" s="18"/>
      <c r="F15" s="19"/>
      <c r="G15" s="20"/>
      <c r="H15" s="18"/>
      <c r="I15" s="21"/>
      <c r="J15" s="22"/>
    </row>
    <row r="16" spans="1:256" ht="15" x14ac:dyDescent="0.2">
      <c r="A16" s="23">
        <v>2.0299999999999998</v>
      </c>
      <c r="B16" s="16"/>
      <c r="C16" s="17"/>
      <c r="D16" s="17"/>
      <c r="E16" s="18"/>
      <c r="F16" s="19"/>
      <c r="G16" s="20"/>
      <c r="H16" s="18"/>
      <c r="I16" s="21"/>
      <c r="J16" s="22"/>
    </row>
    <row r="17" spans="1:10" ht="15" x14ac:dyDescent="0.2">
      <c r="A17" s="15">
        <v>2.04</v>
      </c>
      <c r="B17" s="16"/>
      <c r="C17" s="17"/>
      <c r="D17" s="17"/>
      <c r="E17" s="18"/>
      <c r="F17" s="19"/>
      <c r="G17" s="20"/>
      <c r="H17" s="18"/>
      <c r="I17" s="21"/>
      <c r="J17" s="22"/>
    </row>
    <row r="18" spans="1:10" ht="15" x14ac:dyDescent="0.2">
      <c r="A18" s="23">
        <v>2.0499999999999998</v>
      </c>
      <c r="B18" s="16"/>
      <c r="C18" s="17"/>
      <c r="D18" s="17"/>
      <c r="E18" s="18"/>
      <c r="F18" s="19"/>
      <c r="G18" s="20"/>
      <c r="H18" s="18"/>
      <c r="I18" s="21"/>
      <c r="J18" s="22"/>
    </row>
    <row r="19" spans="1:10" ht="14.25" x14ac:dyDescent="0.2">
      <c r="A19" s="29"/>
      <c r="B19" s="29"/>
      <c r="C19" s="29"/>
      <c r="D19" s="29"/>
      <c r="E19" s="29"/>
      <c r="F19" s="29"/>
      <c r="G19" s="29"/>
      <c r="H19" s="29"/>
      <c r="I19" s="29"/>
      <c r="J19" s="29"/>
    </row>
    <row r="20" spans="1:10" ht="228.75" customHeight="1" x14ac:dyDescent="0.2">
      <c r="A20" s="30" t="s">
        <v>148</v>
      </c>
      <c r="B20" s="30"/>
      <c r="C20" s="30"/>
      <c r="D20" s="30"/>
      <c r="E20" s="30"/>
      <c r="F20" s="30"/>
      <c r="G20" s="30"/>
      <c r="H20" s="30"/>
      <c r="I20" s="30"/>
      <c r="J20" s="30"/>
    </row>
  </sheetData>
  <mergeCells count="11">
    <mergeCell ref="A5:F5"/>
    <mergeCell ref="G5:J5"/>
    <mergeCell ref="A19:J19"/>
    <mergeCell ref="A20:J20"/>
    <mergeCell ref="A1:J1"/>
    <mergeCell ref="A2:F2"/>
    <mergeCell ref="G2:J2"/>
    <mergeCell ref="A3:F3"/>
    <mergeCell ref="G3:J3"/>
    <mergeCell ref="A4:F4"/>
    <mergeCell ref="G4:J4"/>
  </mergeCells>
  <conditionalFormatting sqref="B12">
    <cfRule type="cellIs" dxfId="3" priority="4" stopIfTrue="1" operator="equal">
      <formula>"Technical Deviation"</formula>
    </cfRule>
  </conditionalFormatting>
  <conditionalFormatting sqref="B14:B17">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18">
    <cfRule type="cellIs" dxfId="0" priority="1" stopIfTrue="1" operator="equal">
      <formula>"Commercial Deviation"</formula>
    </cfRule>
  </conditionalFormatting>
  <pageMargins left="0.25" right="0.25" top="0.75" bottom="0.75" header="0.3" footer="0.3"/>
  <pageSetup paperSize="9" scale="75" fitToHeight="0" orientation="landscape" r:id="rId1"/>
  <colBreaks count="1" manualBreakCount="1">
    <brk id="5" max="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Price Sch</vt:lpstr>
      <vt:lpstr>Annexure-Deviation Sheet)</vt:lpstr>
      <vt:lpstr>'Annexure-Deviation Sheet)'!Print_Area</vt:lpstr>
      <vt:lpstr>'Price Sch'!Print_Area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 Chand</dc:creator>
  <cp:lastModifiedBy>Aanchal Choudhary</cp:lastModifiedBy>
  <cp:lastPrinted>2024-05-17T13:01:56Z</cp:lastPrinted>
  <dcterms:created xsi:type="dcterms:W3CDTF">2024-05-13T14:19:46Z</dcterms:created>
  <dcterms:modified xsi:type="dcterms:W3CDTF">2024-05-18T11:54:58Z</dcterms:modified>
</cp:coreProperties>
</file>